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4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info'!$A$1:$I$21</definedName>
    <definedName name="_xlnm.Print_Area" localSheetId="2">'bs'!$A$1:$G$53</definedName>
    <definedName name="_xlnm.Print_Area" localSheetId="3">'cflow'!$A$1:$H$62</definedName>
    <definedName name="_xlnm.Print_Area" localSheetId="1">'EQUITY'!$A$1:$H$43</definedName>
    <definedName name="_xlnm.Print_Area" localSheetId="0">'pl'!$A$1:$K$49</definedName>
    <definedName name="_xlnm.Print_Titles" localSheetId="2">'bs'!$1:$9</definedName>
    <definedName name="_xlnm.Print_Titles" localSheetId="3">'cflow'!$1:$8</definedName>
  </definedNames>
  <calcPr fullCalcOnLoad="1"/>
</workbook>
</file>

<file path=xl/sharedStrings.xml><?xml version="1.0" encoding="utf-8"?>
<sst xmlns="http://schemas.openxmlformats.org/spreadsheetml/2006/main" count="263" uniqueCount="172">
  <si>
    <t>CURRENT</t>
  </si>
  <si>
    <t>QUARTER</t>
  </si>
  <si>
    <t>RM'000</t>
  </si>
  <si>
    <t xml:space="preserve"> </t>
  </si>
  <si>
    <t>Taxation</t>
  </si>
  <si>
    <t>Share Capital</t>
  </si>
  <si>
    <t>Reserves</t>
  </si>
  <si>
    <t>Minority Interests</t>
  </si>
  <si>
    <t>The figures have not been audited.</t>
  </si>
  <si>
    <t>I</t>
  </si>
  <si>
    <t>Revenue</t>
  </si>
  <si>
    <t>Finance costs</t>
  </si>
  <si>
    <t>Investment Properties</t>
  </si>
  <si>
    <t>Operating expenses</t>
  </si>
  <si>
    <t>Other operating income</t>
  </si>
  <si>
    <t>Minority interests</t>
  </si>
  <si>
    <t>ENDED</t>
  </si>
  <si>
    <t>COMPARATIVE</t>
  </si>
  <si>
    <t>CUMULATIVE</t>
  </si>
  <si>
    <t>TO</t>
  </si>
  <si>
    <t>Creditors</t>
  </si>
  <si>
    <t>Total</t>
  </si>
  <si>
    <t>Capital</t>
  </si>
  <si>
    <t>Premium</t>
  </si>
  <si>
    <t>Reserve</t>
  </si>
  <si>
    <t>RM '000</t>
  </si>
  <si>
    <t>Interest expense</t>
  </si>
  <si>
    <t>Interest income</t>
  </si>
  <si>
    <t>Changes in working capital:</t>
  </si>
  <si>
    <t>Stocks</t>
  </si>
  <si>
    <t>Debtors</t>
  </si>
  <si>
    <t>Interest received</t>
  </si>
  <si>
    <t>Cash and bank balances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</si>
  <si>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</si>
  <si>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</si>
  <si>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</si>
  <si>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</si>
  <si>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</si>
  <si>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</si>
  <si>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</si>
  <si>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</si>
  <si>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Dividend per share (sen)</t>
  </si>
  <si>
    <t>AS AT END OF</t>
  </si>
  <si>
    <t>AS AT PRECEDING</t>
  </si>
  <si>
    <t>FINANCIAL</t>
  </si>
  <si>
    <t>YEAR END</t>
  </si>
  <si>
    <t>PART A1: QUARTERLY REPORT</t>
  </si>
  <si>
    <t>Net change in current assets</t>
  </si>
  <si>
    <t>Net change in current liabilities</t>
  </si>
  <si>
    <t>Gross interest income</t>
  </si>
  <si>
    <t>Gross interest expense</t>
  </si>
  <si>
    <t>Exceptional items</t>
  </si>
  <si>
    <t>3 MONTHS</t>
  </si>
  <si>
    <t>6 MONTHS</t>
  </si>
  <si>
    <t xml:space="preserve">The Condensed Consolidated Income Statements should be read in conjunction with the Annual Audited </t>
  </si>
  <si>
    <t>9 MONTHS</t>
  </si>
  <si>
    <t>30/09/2004</t>
  </si>
  <si>
    <t>30/09/04</t>
  </si>
  <si>
    <t>30/09/2005</t>
  </si>
  <si>
    <t>Quarterly report on consolidated results for the financial quarter ended 30 SEPTEMBER 2005.</t>
  </si>
  <si>
    <t>31/03/2005</t>
  </si>
  <si>
    <t>30/06/2005</t>
  </si>
  <si>
    <t>MULPHA LAND BERHAD</t>
  </si>
  <si>
    <t>(Formerly known as Mega Pascal Berhad)</t>
  </si>
  <si>
    <t>(Incorporated in Malaysia - 182350-H)</t>
  </si>
  <si>
    <t>Financial Statements of the Group for the year ended 31 December 2004.</t>
  </si>
  <si>
    <t>30/09/05</t>
  </si>
  <si>
    <t>(Unaudited)</t>
  </si>
  <si>
    <t>(Audited)</t>
  </si>
  <si>
    <t>Property, Plant and Equipment</t>
  </si>
  <si>
    <t>Development Properties</t>
  </si>
  <si>
    <t>Goodwill on Consolidation</t>
  </si>
  <si>
    <t>Current Assets</t>
  </si>
  <si>
    <t>Fixed deposits</t>
  </si>
  <si>
    <t>Current Liabilities</t>
  </si>
  <si>
    <t>Short term borrowing</t>
  </si>
  <si>
    <t>Amount due to holding/related companies</t>
  </si>
  <si>
    <t>Provision for taxation</t>
  </si>
  <si>
    <t>Net Current Assets</t>
  </si>
  <si>
    <t>Financed By:</t>
  </si>
  <si>
    <t>Shareholders' Funds</t>
  </si>
  <si>
    <t>Deferred Taxation</t>
  </si>
  <si>
    <t xml:space="preserve">MULPHA LAND BERHAD </t>
  </si>
  <si>
    <t>fa w/off</t>
  </si>
  <si>
    <t>gw</t>
  </si>
  <si>
    <t>depreciate</t>
  </si>
  <si>
    <t>prov</t>
  </si>
  <si>
    <t>set up off w/o</t>
  </si>
  <si>
    <t>Adjustments for :-</t>
  </si>
  <si>
    <t xml:space="preserve">gain on fa </t>
  </si>
  <si>
    <t>Non-cash items</t>
  </si>
  <si>
    <t xml:space="preserve">ret cost </t>
  </si>
  <si>
    <t>Exceptional item</t>
  </si>
  <si>
    <t>JUNE</t>
  </si>
  <si>
    <t>GAIN/LOSS ON FA</t>
  </si>
  <si>
    <t xml:space="preserve">SET UP COST </t>
  </si>
  <si>
    <t>Operating profit before changes in working capital</t>
  </si>
  <si>
    <t xml:space="preserve">RET COSTS </t>
  </si>
  <si>
    <t>GAIN ON FA</t>
  </si>
  <si>
    <t>Tax refund/(paid)</t>
  </si>
  <si>
    <t>Interest paid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</si>
  <si>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</si>
  <si>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</si>
  <si>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</si>
  <si>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</si>
  <si>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Net Changes in Cash &amp; Cash Equivalents</t>
  </si>
  <si>
    <t>Cash &amp; Cash Equivalents at beginning of period</t>
  </si>
  <si>
    <t>Cash &amp; Cash Equivalents at end of period</t>
  </si>
  <si>
    <t>9 Months Ended</t>
  </si>
  <si>
    <t>Share</t>
  </si>
  <si>
    <t>Balance as at 1 January 2005</t>
  </si>
  <si>
    <t>Balance as at 1 January 2004</t>
  </si>
  <si>
    <t xml:space="preserve">9 months ended </t>
  </si>
  <si>
    <t>Balance as at 30 September 2005</t>
  </si>
  <si>
    <t>Balance as at 30 September  2004</t>
  </si>
  <si>
    <t>Profit / (Loss) before tax</t>
  </si>
  <si>
    <t>Profit / (Loss) after tax and</t>
  </si>
  <si>
    <t>Net Profit / (Loss) for the period</t>
  </si>
  <si>
    <t xml:space="preserve">Rights Issue expenses </t>
  </si>
  <si>
    <t>Profit for the period</t>
  </si>
  <si>
    <t>CONDENSED CONSOLIDATED INCOME STATEMENT FOR THE 3RD QUARTER ENDED</t>
  </si>
  <si>
    <t xml:space="preserve">  30 SEPTEMBER 2005</t>
  </si>
  <si>
    <t>Profit / (Loss) after tax</t>
  </si>
  <si>
    <t>Net profit / (loss) for the period</t>
  </si>
  <si>
    <t>Earnings / (Loss) per share :-</t>
  </si>
  <si>
    <t>(i) Basic  (sen)</t>
  </si>
  <si>
    <t>(ii) Fully diluted (sen)</t>
  </si>
  <si>
    <t>II    Condensed Consolidated Balance Sheet As At 30 September  2005</t>
  </si>
  <si>
    <t xml:space="preserve">As At </t>
  </si>
  <si>
    <t xml:space="preserve">Share  Capital </t>
  </si>
  <si>
    <t xml:space="preserve">Condensed Consolidated Statement of Changes in Equity for the Period Ended 30 September 2005 </t>
  </si>
  <si>
    <t xml:space="preserve">Shares </t>
  </si>
  <si>
    <t>Ordinary</t>
  </si>
  <si>
    <t xml:space="preserve">Irredeemable </t>
  </si>
  <si>
    <t xml:space="preserve">convertible </t>
  </si>
  <si>
    <t xml:space="preserve">preference </t>
  </si>
  <si>
    <t xml:space="preserve">shares </t>
  </si>
  <si>
    <t xml:space="preserve">convertible preference shares </t>
  </si>
  <si>
    <t>Issue of Non-cumulative Irredeemable</t>
  </si>
  <si>
    <t>Loss for the period</t>
  </si>
  <si>
    <t>Loss  from operations</t>
  </si>
  <si>
    <t>Audited Financial Statements of the Group for the year ended 31 December 2004.</t>
  </si>
  <si>
    <t>The Condensed Consolidated Balance Sheet should be read in conjunction with the Annual</t>
  </si>
  <si>
    <t xml:space="preserve"> (Incorporated in Malaysia  - 182350 - H)</t>
  </si>
  <si>
    <t>MULPHA  LAND BERHAD</t>
  </si>
  <si>
    <t>SEPT</t>
  </si>
  <si>
    <t>Loss from operations</t>
  </si>
  <si>
    <t>Profit/(Loss) before tax</t>
  </si>
  <si>
    <t>Cash generated from / (used in) operations</t>
  </si>
  <si>
    <t>Net cash generated from / (used in) operating activities</t>
  </si>
  <si>
    <t>Proceeds from issuance of Irredeemable covertible</t>
  </si>
  <si>
    <t xml:space="preserve">   preference shares less expenses</t>
  </si>
  <si>
    <t xml:space="preserve">Purchase of / deposits paid for land for development </t>
  </si>
  <si>
    <t>Net cash generated from investing activities</t>
  </si>
  <si>
    <t>Net cash generated from / (used in) investing activities</t>
  </si>
  <si>
    <t>Repayment of borrowings</t>
  </si>
  <si>
    <t>The Condensed Consolidated Cash Flow Statement should be read in conjunction with the Annual</t>
  </si>
  <si>
    <t>Accumulated</t>
  </si>
  <si>
    <t>Loss</t>
  </si>
  <si>
    <t>PART A2 :</t>
  </si>
  <si>
    <t xml:space="preserve"> SUMMARY OF KEY FINANCIAL INFORMATION</t>
  </si>
  <si>
    <t>Basic earnings / (loss) per share (sen)</t>
  </si>
  <si>
    <t xml:space="preserve"> FOR THE FINANCIAL PERIOD ENDED 30/09/2005</t>
  </si>
  <si>
    <t>PART A3 :</t>
  </si>
  <si>
    <t xml:space="preserve"> THE FINANCIAL PERIOD  ENDED 30/09/2005</t>
  </si>
  <si>
    <t>III   Condensed Consolidated Cash Flow Statement For The Period Ended 30 September 2005</t>
  </si>
  <si>
    <t>IV</t>
  </si>
  <si>
    <t>The Condensed Consolidated Statements of Changes in Equity should be read in conjunction with the Annual</t>
  </si>
  <si>
    <t xml:space="preserve"> ADDITIONAL INFORMATION FOR</t>
  </si>
  <si>
    <t>NOTE</t>
  </si>
  <si>
    <t xml:space="preserve">   </t>
  </si>
  <si>
    <t>Net tangible assets per ordinary share (RM)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</si>
</sst>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  <numFmt numFmtId="172" formatCode="_-* #,##0_-;\-* #,##0_-;_-* &quot;-&quot;??_-;_-@_-"/>
    <numFmt numFmtId="173" formatCode="mmmm\ d\,\ yyyy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4" fillId="0" borderId="0" xfId="15" applyNumberFormat="1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 applyProtection="1">
      <alignment/>
      <protection/>
    </xf>
    <xf numFmtId="4" fontId="2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165" fontId="2" fillId="0" borderId="4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2" fillId="0" borderId="1" xfId="0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165" fontId="2" fillId="0" borderId="0" xfId="15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3" fontId="2" fillId="0" borderId="0" xfId="15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="90" zoomScaleNormal="90" zoomScaleSheetLayoutView="90" workbookViewId="0" topLeftCell="A19">
      <selection activeCell="I43" sqref="I43"/>
    </sheetView>
  </sheetViews>
  <sheetFormatPr defaultColWidth="9.140625" defaultRowHeight="12.75"/>
  <cols>
    <col min="1" max="1" width="2.28125" style="2" customWidth="1"/>
    <col min="2" max="2" width="2.7109375" style="2" customWidth="1"/>
    <col min="3" max="3" width="29.57421875" style="2" customWidth="1"/>
    <col min="4" max="4" width="6.7109375" style="83" customWidth="1"/>
    <col min="5" max="5" width="14.8515625" style="2" customWidth="1"/>
    <col min="6" max="6" width="1.28515625" style="2" customWidth="1"/>
    <col min="7" max="7" width="16.8515625" style="2" customWidth="1"/>
    <col min="8" max="8" width="1.421875" style="2" customWidth="1"/>
    <col min="9" max="9" width="15.57421875" style="2" customWidth="1"/>
    <col min="10" max="10" width="1.28515625" style="2" customWidth="1"/>
    <col min="11" max="11" width="15.421875" style="2" customWidth="1"/>
    <col min="12" max="13" width="15.7109375" style="2" hidden="1" customWidth="1"/>
    <col min="14" max="15" width="0" style="2" hidden="1" customWidth="1"/>
    <col min="16" max="16384" width="9.140625" style="2" customWidth="1"/>
  </cols>
  <sheetData>
    <row r="1" spans="1:2" ht="18.75">
      <c r="A1" s="54" t="s">
        <v>62</v>
      </c>
      <c r="B1" s="54"/>
    </row>
    <row r="2" spans="1:2" ht="15.75">
      <c r="A2" s="23" t="s">
        <v>63</v>
      </c>
      <c r="B2" s="23"/>
    </row>
    <row r="3" spans="1:10" ht="15.75">
      <c r="A3" s="22" t="s">
        <v>64</v>
      </c>
      <c r="B3" s="22"/>
      <c r="C3" s="22"/>
      <c r="D3" s="84"/>
      <c r="E3" s="22"/>
      <c r="F3" s="22"/>
      <c r="J3" s="22"/>
    </row>
    <row r="4" spans="5:6" ht="15.75">
      <c r="E4" s="1"/>
      <c r="F4" s="1"/>
    </row>
    <row r="5" ht="15.75">
      <c r="A5" s="1" t="s">
        <v>46</v>
      </c>
    </row>
    <row r="7" ht="15.75">
      <c r="A7" s="2" t="s">
        <v>59</v>
      </c>
    </row>
    <row r="8" ht="15.75">
      <c r="A8" s="2" t="s">
        <v>8</v>
      </c>
    </row>
    <row r="10" spans="1:2" ht="15.75">
      <c r="A10" s="1" t="s">
        <v>9</v>
      </c>
      <c r="B10" s="1" t="s">
        <v>120</v>
      </c>
    </row>
    <row r="11" spans="1:11" ht="15.75">
      <c r="A11" s="1"/>
      <c r="B11" s="1" t="s">
        <v>121</v>
      </c>
      <c r="G11" s="12"/>
      <c r="H11" s="12"/>
      <c r="K11" s="12"/>
    </row>
    <row r="12" ht="12.75">
      <c r="D12" s="85"/>
    </row>
    <row r="13" spans="1:13" ht="15.75">
      <c r="A13" s="1"/>
      <c r="E13" s="12" t="s">
        <v>0</v>
      </c>
      <c r="F13" s="12"/>
      <c r="G13" s="12" t="s">
        <v>17</v>
      </c>
      <c r="H13" s="12"/>
      <c r="I13" s="12" t="s">
        <v>55</v>
      </c>
      <c r="J13" s="12"/>
      <c r="K13" s="12" t="s">
        <v>55</v>
      </c>
      <c r="L13" s="12" t="s">
        <v>52</v>
      </c>
      <c r="M13" s="12" t="s">
        <v>53</v>
      </c>
    </row>
    <row r="14" spans="1:13" ht="15.75">
      <c r="A14" s="1"/>
      <c r="E14" s="12" t="s">
        <v>1</v>
      </c>
      <c r="F14" s="12"/>
      <c r="G14" s="12" t="s">
        <v>1</v>
      </c>
      <c r="H14" s="12"/>
      <c r="I14" s="12" t="s">
        <v>18</v>
      </c>
      <c r="J14" s="12"/>
      <c r="K14" s="12" t="s">
        <v>18</v>
      </c>
      <c r="L14" s="12" t="s">
        <v>18</v>
      </c>
      <c r="M14" s="12" t="s">
        <v>18</v>
      </c>
    </row>
    <row r="15" spans="5:13" ht="15.75">
      <c r="E15" s="12" t="s">
        <v>16</v>
      </c>
      <c r="F15" s="12"/>
      <c r="G15" s="12" t="s">
        <v>16</v>
      </c>
      <c r="H15" s="12"/>
      <c r="I15" s="12" t="s">
        <v>19</v>
      </c>
      <c r="J15" s="12"/>
      <c r="K15" s="12" t="s">
        <v>19</v>
      </c>
      <c r="L15" s="12" t="s">
        <v>19</v>
      </c>
      <c r="M15" s="12" t="s">
        <v>19</v>
      </c>
    </row>
    <row r="16" spans="4:13" ht="15.75">
      <c r="D16" s="12" t="s">
        <v>169</v>
      </c>
      <c r="E16" s="13" t="s">
        <v>58</v>
      </c>
      <c r="F16" s="13"/>
      <c r="G16" s="13" t="s">
        <v>56</v>
      </c>
      <c r="H16" s="13"/>
      <c r="I16" s="13" t="s">
        <v>58</v>
      </c>
      <c r="J16" s="13"/>
      <c r="K16" s="13" t="s">
        <v>56</v>
      </c>
      <c r="L16" s="13" t="s">
        <v>60</v>
      </c>
      <c r="M16" s="13" t="s">
        <v>61</v>
      </c>
    </row>
    <row r="17" spans="5:13" ht="15.75">
      <c r="E17" s="12" t="s">
        <v>2</v>
      </c>
      <c r="F17" s="12"/>
      <c r="G17" s="12" t="s">
        <v>2</v>
      </c>
      <c r="H17" s="12"/>
      <c r="I17" s="12" t="s">
        <v>2</v>
      </c>
      <c r="J17" s="12"/>
      <c r="K17" s="12" t="s">
        <v>2</v>
      </c>
      <c r="L17" s="12" t="s">
        <v>2</v>
      </c>
      <c r="M17" s="12" t="s">
        <v>2</v>
      </c>
    </row>
    <row r="19" spans="3:13" ht="16.5">
      <c r="C19" s="2" t="s">
        <v>10</v>
      </c>
      <c r="E19" s="6">
        <f>I19-M19</f>
        <v>424</v>
      </c>
      <c r="F19" s="6"/>
      <c r="G19" s="6">
        <v>19318</v>
      </c>
      <c r="H19" s="6"/>
      <c r="I19" s="6">
        <v>21129</v>
      </c>
      <c r="J19" s="6"/>
      <c r="K19" s="6">
        <v>58000</v>
      </c>
      <c r="L19" s="24">
        <v>17604</v>
      </c>
      <c r="M19" s="24">
        <v>20705</v>
      </c>
    </row>
    <row r="20" spans="2:13" ht="16.5">
      <c r="B20" s="2" t="s">
        <v>3</v>
      </c>
      <c r="E20" s="8"/>
      <c r="F20" s="8"/>
      <c r="G20" s="8"/>
      <c r="H20" s="8"/>
      <c r="I20" s="8"/>
      <c r="J20" s="8"/>
      <c r="K20" s="8"/>
      <c r="L20" s="24"/>
      <c r="M20" s="24"/>
    </row>
    <row r="21" spans="3:13" ht="16.5">
      <c r="C21" s="2" t="s">
        <v>13</v>
      </c>
      <c r="E21" s="6">
        <v>-1043</v>
      </c>
      <c r="F21" s="6"/>
      <c r="G21" s="8">
        <v>-20785</v>
      </c>
      <c r="H21" s="8"/>
      <c r="I21" s="8">
        <v>-24426</v>
      </c>
      <c r="J21" s="8"/>
      <c r="K21" s="8">
        <v>-60597</v>
      </c>
      <c r="L21" s="24">
        <v>-18462</v>
      </c>
      <c r="M21" s="24">
        <f>-1323-18574-818-584-4054</f>
        <v>-25353</v>
      </c>
    </row>
    <row r="22" spans="5:13" ht="16.5">
      <c r="E22" s="6"/>
      <c r="F22" s="6"/>
      <c r="G22" s="8"/>
      <c r="H22" s="8"/>
      <c r="I22" s="8"/>
      <c r="J22" s="8"/>
      <c r="K22" s="8"/>
      <c r="L22" s="24"/>
      <c r="M22" s="24"/>
    </row>
    <row r="23" spans="3:13" ht="16.5">
      <c r="C23" s="2" t="s">
        <v>14</v>
      </c>
      <c r="E23" s="15">
        <v>252</v>
      </c>
      <c r="F23" s="15"/>
      <c r="G23" s="15">
        <v>508</v>
      </c>
      <c r="H23" s="15"/>
      <c r="I23" s="15">
        <v>725</v>
      </c>
      <c r="J23" s="15"/>
      <c r="K23" s="15">
        <v>947</v>
      </c>
      <c r="L23" s="25">
        <v>215</v>
      </c>
      <c r="M23" s="25">
        <f>9038-6595</f>
        <v>2443</v>
      </c>
    </row>
    <row r="24" spans="5:13" ht="16.5">
      <c r="E24" s="8"/>
      <c r="F24" s="8"/>
      <c r="G24" s="8"/>
      <c r="H24" s="8"/>
      <c r="I24" s="8"/>
      <c r="J24" s="8"/>
      <c r="K24" s="8"/>
      <c r="L24" s="24"/>
      <c r="M24" s="8"/>
    </row>
    <row r="25" spans="3:13" ht="16.5">
      <c r="C25" s="2" t="s">
        <v>146</v>
      </c>
      <c r="E25" s="8">
        <f>SUM(E19:E23)</f>
        <v>-367</v>
      </c>
      <c r="F25" s="8"/>
      <c r="G25" s="8">
        <f>SUM(G19:G23)</f>
        <v>-959</v>
      </c>
      <c r="H25" s="8"/>
      <c r="I25" s="8">
        <f>SUM(I19:I23)</f>
        <v>-2572</v>
      </c>
      <c r="J25" s="8"/>
      <c r="K25" s="8">
        <f>SUM(K19:K23)</f>
        <v>-1650</v>
      </c>
      <c r="L25" s="24">
        <f>SUM(L19:L23)</f>
        <v>-643</v>
      </c>
      <c r="M25" s="8">
        <f>SUM(M19:M23)</f>
        <v>-2205</v>
      </c>
    </row>
    <row r="26" spans="5:13" ht="16.5">
      <c r="E26" s="8"/>
      <c r="F26" s="8"/>
      <c r="G26" s="8" t="s">
        <v>3</v>
      </c>
      <c r="H26" s="8"/>
      <c r="I26" s="8"/>
      <c r="J26" s="8"/>
      <c r="K26" s="8" t="s">
        <v>3</v>
      </c>
      <c r="L26" s="24"/>
      <c r="M26" s="8"/>
    </row>
    <row r="27" spans="3:13" ht="16.5">
      <c r="C27" s="2" t="s">
        <v>11</v>
      </c>
      <c r="E27" s="6">
        <f>I27-M27</f>
        <v>0</v>
      </c>
      <c r="F27" s="6"/>
      <c r="G27" s="8">
        <v>0</v>
      </c>
      <c r="H27" s="8"/>
      <c r="I27" s="8">
        <v>-70</v>
      </c>
      <c r="J27" s="8"/>
      <c r="K27" s="8">
        <v>-70</v>
      </c>
      <c r="L27" s="24">
        <v>-56</v>
      </c>
      <c r="M27" s="8">
        <v>-70</v>
      </c>
    </row>
    <row r="28" spans="5:13" ht="16.5">
      <c r="E28" s="6"/>
      <c r="F28" s="6"/>
      <c r="G28" s="8"/>
      <c r="H28" s="8"/>
      <c r="I28" s="8"/>
      <c r="J28" s="8"/>
      <c r="K28" s="8"/>
      <c r="L28" s="24"/>
      <c r="M28" s="8"/>
    </row>
    <row r="29" spans="3:13" ht="16.5">
      <c r="C29" s="2" t="s">
        <v>51</v>
      </c>
      <c r="D29" s="83">
        <v>4</v>
      </c>
      <c r="E29" s="15">
        <f>I29-M29</f>
        <v>755</v>
      </c>
      <c r="F29" s="15"/>
      <c r="G29" s="15">
        <v>0</v>
      </c>
      <c r="H29" s="15"/>
      <c r="I29" s="15">
        <f>6595+1079-325+1</f>
        <v>7350</v>
      </c>
      <c r="J29" s="15"/>
      <c r="K29" s="15">
        <v>0</v>
      </c>
      <c r="L29" s="25">
        <v>6595</v>
      </c>
      <c r="M29" s="15">
        <v>6595</v>
      </c>
    </row>
    <row r="30" spans="5:13" ht="15.75">
      <c r="E30" s="8"/>
      <c r="F30" s="8"/>
      <c r="G30" s="8"/>
      <c r="H30" s="8"/>
      <c r="I30" s="8"/>
      <c r="J30" s="8"/>
      <c r="K30" s="8"/>
      <c r="M30" s="8"/>
    </row>
    <row r="31" spans="3:13" ht="15.75">
      <c r="C31" s="2" t="s">
        <v>115</v>
      </c>
      <c r="E31" s="8">
        <f>SUM(E25:E29)</f>
        <v>388</v>
      </c>
      <c r="F31" s="8"/>
      <c r="G31" s="8">
        <f>SUM(G25:G29)</f>
        <v>-959</v>
      </c>
      <c r="H31" s="8"/>
      <c r="I31" s="8">
        <f>SUM(I25:I29)</f>
        <v>4708</v>
      </c>
      <c r="J31" s="8"/>
      <c r="K31" s="8">
        <f>SUM(K25:K29)</f>
        <v>-1720</v>
      </c>
      <c r="L31" s="8">
        <f>SUM(L25:L29)</f>
        <v>5896</v>
      </c>
      <c r="M31" s="8">
        <f>SUM(M25:M29)</f>
        <v>4320</v>
      </c>
    </row>
    <row r="32" spans="5:13" ht="16.5">
      <c r="E32" s="8"/>
      <c r="F32" s="8"/>
      <c r="G32" s="8"/>
      <c r="H32" s="8"/>
      <c r="I32" s="8"/>
      <c r="J32" s="8"/>
      <c r="K32" s="8"/>
      <c r="L32" s="24"/>
      <c r="M32" s="8"/>
    </row>
    <row r="33" spans="3:13" ht="15.75">
      <c r="C33" s="2" t="s">
        <v>4</v>
      </c>
      <c r="D33" s="83">
        <v>17</v>
      </c>
      <c r="E33" s="15">
        <f>I33-M33</f>
        <v>312</v>
      </c>
      <c r="F33" s="15"/>
      <c r="G33" s="15">
        <v>4</v>
      </c>
      <c r="H33" s="15"/>
      <c r="I33" s="15">
        <v>311</v>
      </c>
      <c r="J33" s="15"/>
      <c r="K33" s="15">
        <v>44</v>
      </c>
      <c r="L33" s="15">
        <v>-1</v>
      </c>
      <c r="M33" s="15">
        <v>-1</v>
      </c>
    </row>
    <row r="34" spans="5:13" ht="15.75">
      <c r="E34" s="6"/>
      <c r="F34" s="6"/>
      <c r="G34" s="6"/>
      <c r="H34" s="6"/>
      <c r="I34" s="6"/>
      <c r="J34" s="6"/>
      <c r="K34" s="6"/>
      <c r="L34" s="6"/>
      <c r="M34" s="6"/>
    </row>
    <row r="35" spans="3:13" ht="15.75">
      <c r="C35" s="2" t="s">
        <v>122</v>
      </c>
      <c r="E35" s="6">
        <f>E31+E33</f>
        <v>700</v>
      </c>
      <c r="F35" s="6"/>
      <c r="G35" s="6">
        <f>G31+G33</f>
        <v>-955</v>
      </c>
      <c r="H35" s="6"/>
      <c r="I35" s="6">
        <f>I31+I33</f>
        <v>5019</v>
      </c>
      <c r="J35" s="6"/>
      <c r="K35" s="6">
        <f>K31+K33</f>
        <v>-1676</v>
      </c>
      <c r="L35" s="6">
        <f>L31+L33</f>
        <v>5895</v>
      </c>
      <c r="M35" s="6">
        <f>M31+M33</f>
        <v>4319</v>
      </c>
    </row>
    <row r="36" spans="5:13" ht="15.75">
      <c r="E36" s="6"/>
      <c r="F36" s="6"/>
      <c r="G36" s="6"/>
      <c r="H36" s="6"/>
      <c r="I36" s="6"/>
      <c r="J36" s="6"/>
      <c r="K36" s="6"/>
      <c r="L36" s="6"/>
      <c r="M36" s="6"/>
    </row>
    <row r="37" spans="3:13" ht="15.75">
      <c r="C37" s="2" t="s">
        <v>15</v>
      </c>
      <c r="E37" s="15">
        <f>I37-M37</f>
        <v>-10</v>
      </c>
      <c r="F37" s="6"/>
      <c r="G37" s="6">
        <v>0</v>
      </c>
      <c r="H37" s="6"/>
      <c r="I37" s="6">
        <v>-14</v>
      </c>
      <c r="J37" s="6"/>
      <c r="K37" s="6">
        <v>6</v>
      </c>
      <c r="L37" s="6">
        <v>2</v>
      </c>
      <c r="M37" s="6">
        <v>-4</v>
      </c>
    </row>
    <row r="38" spans="5:13" ht="15.75">
      <c r="E38" s="16"/>
      <c r="F38" s="16"/>
      <c r="G38" s="16"/>
      <c r="H38" s="16"/>
      <c r="I38" s="16"/>
      <c r="J38" s="16"/>
      <c r="K38" s="16"/>
      <c r="L38" s="16"/>
      <c r="M38" s="16"/>
    </row>
    <row r="39" spans="3:13" ht="16.5" thickBot="1">
      <c r="C39" s="2" t="s">
        <v>123</v>
      </c>
      <c r="E39" s="17">
        <f>E35+E37</f>
        <v>690</v>
      </c>
      <c r="F39" s="17"/>
      <c r="G39" s="17">
        <f>G35+G37</f>
        <v>-955</v>
      </c>
      <c r="H39" s="17"/>
      <c r="I39" s="17">
        <f>I35+I37</f>
        <v>5005</v>
      </c>
      <c r="J39" s="17"/>
      <c r="K39" s="17">
        <f>K35+K37</f>
        <v>-1670</v>
      </c>
      <c r="L39" s="17">
        <f>L35+L37</f>
        <v>5897</v>
      </c>
      <c r="M39" s="17">
        <f>M35+M37</f>
        <v>4315</v>
      </c>
    </row>
    <row r="40" spans="1:13" ht="16.5" thickTop="1">
      <c r="A40" s="2" t="s">
        <v>3</v>
      </c>
      <c r="E40" s="18"/>
      <c r="F40" s="18"/>
      <c r="G40" s="18"/>
      <c r="H40" s="18"/>
      <c r="I40" s="18"/>
      <c r="J40" s="18"/>
      <c r="K40" s="18"/>
      <c r="L40" s="18"/>
      <c r="M40" s="18"/>
    </row>
    <row r="41" spans="3:13" ht="16.5">
      <c r="C41" s="2" t="s">
        <v>124</v>
      </c>
      <c r="E41" s="18"/>
      <c r="F41" s="18"/>
      <c r="G41" s="18"/>
      <c r="H41" s="18"/>
      <c r="I41" s="18"/>
      <c r="J41" s="18"/>
      <c r="K41" s="18"/>
      <c r="L41" s="24"/>
      <c r="M41" s="18"/>
    </row>
    <row r="42" spans="3:13" ht="16.5" thickBot="1">
      <c r="C42" s="2" t="s">
        <v>125</v>
      </c>
      <c r="D42" s="83">
        <v>26</v>
      </c>
      <c r="E42" s="19">
        <f>690000/60490000*100</f>
        <v>1.1406844106463878</v>
      </c>
      <c r="F42" s="19"/>
      <c r="G42" s="19">
        <v>-1.58</v>
      </c>
      <c r="H42" s="19"/>
      <c r="I42" s="19">
        <f>5005092/60490000*100</f>
        <v>8.274246982972393</v>
      </c>
      <c r="J42" s="19"/>
      <c r="K42" s="19">
        <v>-2.76</v>
      </c>
      <c r="L42" s="27"/>
      <c r="M42" s="19">
        <f>-1670000/60495000*100</f>
        <v>-2.760558723861476</v>
      </c>
    </row>
    <row r="43" spans="12:13" ht="16.5" thickTop="1">
      <c r="L43" s="26"/>
      <c r="M43" s="2">
        <f>-955000/60495000*100</f>
        <v>-1.5786428630465328</v>
      </c>
    </row>
    <row r="44" spans="3:12" ht="16.5" thickBot="1">
      <c r="C44" s="5" t="s">
        <v>126</v>
      </c>
      <c r="D44" s="86">
        <v>26</v>
      </c>
      <c r="E44" s="19">
        <f>690000/60490000*100</f>
        <v>1.1406844106463878</v>
      </c>
      <c r="F44" s="19"/>
      <c r="G44" s="19">
        <v>-1.58</v>
      </c>
      <c r="H44" s="19"/>
      <c r="I44" s="19">
        <f>5005092/60490000*100</f>
        <v>8.274246982972393</v>
      </c>
      <c r="J44" s="19"/>
      <c r="K44" s="19">
        <v>-2.76</v>
      </c>
      <c r="L44" s="26"/>
    </row>
    <row r="45" spans="3:12" ht="16.5" thickTop="1">
      <c r="C45" s="5"/>
      <c r="D45" s="86"/>
      <c r="E45" s="64"/>
      <c r="F45" s="64"/>
      <c r="G45" s="64"/>
      <c r="H45" s="64"/>
      <c r="I45" s="64"/>
      <c r="J45" s="64"/>
      <c r="K45" s="64"/>
      <c r="L45" s="26"/>
    </row>
    <row r="46" ht="15.75">
      <c r="L46" s="26"/>
    </row>
    <row r="47" spans="3:4" ht="15.75">
      <c r="C47" s="1" t="s">
        <v>54</v>
      </c>
      <c r="D47" s="12"/>
    </row>
    <row r="48" spans="3:4" ht="15.75">
      <c r="C48" s="1" t="s">
        <v>65</v>
      </c>
      <c r="D48" s="12"/>
    </row>
  </sheetData>
  <printOptions/>
  <pageMargins left="0.5" right="0" top="1" bottom="0" header="0" footer="0.75"/>
  <pageSetup firstPageNumber="1" useFirstPageNumber="1" horizontalDpi="600" verticalDpi="600" orientation="portrait" paperSize="9" scale="90" r:id="rId1"/>
  <headerFooter alignWithMargins="0">
    <oddFooter>&amp;C&amp;"Times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60" zoomScaleNormal="60" workbookViewId="0" topLeftCell="A1">
      <selection activeCell="I25" sqref="I25"/>
    </sheetView>
  </sheetViews>
  <sheetFormatPr defaultColWidth="9.140625" defaultRowHeight="12.75"/>
  <cols>
    <col min="1" max="1" width="4.421875" style="0" customWidth="1"/>
    <col min="2" max="2" width="39.28125" style="0" customWidth="1"/>
    <col min="3" max="8" width="17.7109375" style="0" customWidth="1"/>
  </cols>
  <sheetData>
    <row r="1" s="74" customFormat="1" ht="18.75" customHeight="1">
      <c r="A1" s="67" t="s">
        <v>82</v>
      </c>
    </row>
    <row r="2" s="2" customFormat="1" ht="15.75" customHeight="1">
      <c r="A2" s="66" t="s">
        <v>63</v>
      </c>
    </row>
    <row r="3" s="2" customFormat="1" ht="15.75" customHeight="1">
      <c r="A3" s="18" t="s">
        <v>64</v>
      </c>
    </row>
    <row r="4" s="2" customFormat="1" ht="15.75" customHeight="1">
      <c r="A4" s="18"/>
    </row>
    <row r="5" s="2" customFormat="1" ht="15.75" customHeight="1">
      <c r="A5" s="1" t="s">
        <v>46</v>
      </c>
    </row>
    <row r="6" s="2" customFormat="1" ht="15.75" customHeight="1">
      <c r="D6" s="18"/>
    </row>
    <row r="7" spans="1:8" s="2" customFormat="1" ht="15.75" customHeight="1">
      <c r="A7" s="1" t="s">
        <v>166</v>
      </c>
      <c r="B7" s="60" t="s">
        <v>130</v>
      </c>
      <c r="C7" s="60"/>
      <c r="D7" s="60"/>
      <c r="E7" s="60"/>
      <c r="F7" s="60"/>
      <c r="G7" s="60"/>
      <c r="H7" s="60"/>
    </row>
    <row r="8" spans="1:8" ht="15.75" customHeight="1">
      <c r="A8" s="14"/>
      <c r="B8" s="14"/>
      <c r="C8" s="14"/>
      <c r="D8" s="2"/>
      <c r="E8" s="2"/>
      <c r="F8" s="2"/>
      <c r="G8" s="2"/>
      <c r="H8" s="2"/>
    </row>
    <row r="9" spans="1:8" ht="15.75" customHeight="1">
      <c r="A9" s="14"/>
      <c r="B9" s="14"/>
      <c r="C9" s="90" t="s">
        <v>129</v>
      </c>
      <c r="D9" s="90"/>
      <c r="E9" s="36" t="s">
        <v>109</v>
      </c>
      <c r="F9" s="36" t="s">
        <v>22</v>
      </c>
      <c r="G9" s="36" t="s">
        <v>157</v>
      </c>
      <c r="H9" s="36"/>
    </row>
    <row r="10" spans="1:8" ht="15.75" customHeight="1">
      <c r="A10" s="14"/>
      <c r="B10" s="14"/>
      <c r="C10" s="36" t="s">
        <v>132</v>
      </c>
      <c r="D10" s="36" t="s">
        <v>133</v>
      </c>
      <c r="E10" s="36" t="s">
        <v>23</v>
      </c>
      <c r="F10" s="36" t="s">
        <v>24</v>
      </c>
      <c r="G10" s="36" t="s">
        <v>158</v>
      </c>
      <c r="H10" s="36" t="s">
        <v>21</v>
      </c>
    </row>
    <row r="11" spans="1:8" ht="15.75" customHeight="1">
      <c r="A11" s="14"/>
      <c r="B11" s="14"/>
      <c r="C11" s="75" t="s">
        <v>131</v>
      </c>
      <c r="D11" s="36" t="s">
        <v>134</v>
      </c>
      <c r="E11" s="36"/>
      <c r="F11" s="36"/>
      <c r="G11" s="36"/>
      <c r="H11" s="36"/>
    </row>
    <row r="12" spans="1:8" ht="15.75" customHeight="1">
      <c r="A12" s="14"/>
      <c r="B12" s="14"/>
      <c r="C12" s="14"/>
      <c r="D12" s="36" t="s">
        <v>135</v>
      </c>
      <c r="E12" s="36"/>
      <c r="F12" s="36"/>
      <c r="G12" s="36"/>
      <c r="H12" s="36"/>
    </row>
    <row r="13" spans="1:8" ht="15.75" customHeight="1">
      <c r="A13" s="14"/>
      <c r="B13" s="14"/>
      <c r="C13" s="14"/>
      <c r="D13" s="36" t="s">
        <v>136</v>
      </c>
      <c r="E13" s="36"/>
      <c r="F13" s="36"/>
      <c r="G13" s="36"/>
      <c r="H13" s="36"/>
    </row>
    <row r="14" spans="1:8" ht="8.25" customHeight="1">
      <c r="A14" s="14"/>
      <c r="B14" s="14"/>
      <c r="C14" s="14"/>
      <c r="D14" s="36"/>
      <c r="E14" s="36"/>
      <c r="F14" s="36"/>
      <c r="G14" s="36"/>
      <c r="H14" s="36"/>
    </row>
    <row r="15" spans="1:8" ht="15.75" customHeight="1">
      <c r="A15" s="56"/>
      <c r="B15" s="56"/>
      <c r="C15" s="81" t="s">
        <v>25</v>
      </c>
      <c r="D15" s="81" t="s">
        <v>25</v>
      </c>
      <c r="E15" s="81" t="s">
        <v>25</v>
      </c>
      <c r="F15" s="81" t="s">
        <v>25</v>
      </c>
      <c r="G15" s="81" t="s">
        <v>25</v>
      </c>
      <c r="H15" s="81" t="s">
        <v>25</v>
      </c>
    </row>
    <row r="16" spans="1:8" s="78" customFormat="1" ht="6.75" customHeight="1">
      <c r="A16" s="50"/>
      <c r="B16" s="50"/>
      <c r="C16" s="36"/>
      <c r="D16" s="36"/>
      <c r="E16" s="36"/>
      <c r="F16" s="36"/>
      <c r="G16" s="36"/>
      <c r="H16" s="36"/>
    </row>
    <row r="17" spans="1:2" ht="15.75" customHeight="1">
      <c r="A17" s="14"/>
      <c r="B17" s="50" t="s">
        <v>112</v>
      </c>
    </row>
    <row r="18" spans="1:8" ht="15.75" customHeight="1">
      <c r="A18" s="14"/>
      <c r="B18" s="76">
        <v>38625</v>
      </c>
      <c r="C18" s="76"/>
      <c r="D18" s="35"/>
      <c r="E18" s="35"/>
      <c r="F18" s="35"/>
      <c r="G18" s="35"/>
      <c r="H18" s="35"/>
    </row>
    <row r="19" spans="1:8" ht="15.75" customHeight="1">
      <c r="A19" s="14"/>
      <c r="B19" s="14"/>
      <c r="C19" s="14"/>
      <c r="D19" s="35"/>
      <c r="E19" s="35"/>
      <c r="F19" s="35"/>
      <c r="G19" s="35"/>
      <c r="H19" s="35"/>
    </row>
    <row r="20" spans="1:8" ht="15.75" customHeight="1">
      <c r="A20" s="14"/>
      <c r="B20" s="14" t="s">
        <v>110</v>
      </c>
      <c r="C20" s="7">
        <v>60490</v>
      </c>
      <c r="D20" s="47">
        <v>0</v>
      </c>
      <c r="E20" s="58">
        <f>32024</f>
        <v>32024</v>
      </c>
      <c r="F20" s="47">
        <v>26</v>
      </c>
      <c r="G20" s="24">
        <v>-10596</v>
      </c>
      <c r="H20" s="58">
        <f>SUM(C20:G20)</f>
        <v>81944</v>
      </c>
    </row>
    <row r="21" spans="1:8" ht="15.75" customHeight="1">
      <c r="A21" s="14"/>
      <c r="B21" s="14"/>
      <c r="C21" s="14"/>
      <c r="D21" s="35"/>
      <c r="E21" s="35"/>
      <c r="F21" s="35"/>
      <c r="G21" s="35"/>
      <c r="H21" s="58"/>
    </row>
    <row r="22" spans="1:8" ht="15.75" customHeight="1">
      <c r="A22" s="14"/>
      <c r="B22" s="14" t="s">
        <v>138</v>
      </c>
      <c r="C22" s="14"/>
      <c r="D22" s="41"/>
      <c r="E22" s="41"/>
      <c r="F22" s="35"/>
      <c r="G22" s="35"/>
      <c r="H22" s="58"/>
    </row>
    <row r="23" spans="1:8" ht="15.75" customHeight="1">
      <c r="A23" s="14"/>
      <c r="B23" s="14" t="s">
        <v>137</v>
      </c>
      <c r="C23" s="47">
        <v>0</v>
      </c>
      <c r="D23" s="41">
        <v>30831</v>
      </c>
      <c r="E23" s="41">
        <v>-15416</v>
      </c>
      <c r="F23" s="79">
        <v>0</v>
      </c>
      <c r="G23" s="79">
        <v>0</v>
      </c>
      <c r="H23" s="58">
        <f>SUM(C23:G23)</f>
        <v>15415</v>
      </c>
    </row>
    <row r="24" spans="1:8" ht="15.75" customHeight="1">
      <c r="A24" s="14"/>
      <c r="B24" s="14"/>
      <c r="C24" s="14"/>
      <c r="D24" s="41"/>
      <c r="E24" s="35"/>
      <c r="F24" s="79"/>
      <c r="G24" s="79"/>
      <c r="H24" s="58"/>
    </row>
    <row r="25" spans="1:9" ht="15.75" customHeight="1">
      <c r="A25" s="14"/>
      <c r="B25" s="14" t="s">
        <v>118</v>
      </c>
      <c r="C25" s="47">
        <v>0</v>
      </c>
      <c r="D25" s="47">
        <v>0</v>
      </c>
      <c r="E25" s="41">
        <v>-384</v>
      </c>
      <c r="F25" s="79">
        <v>0</v>
      </c>
      <c r="G25" s="79">
        <v>0</v>
      </c>
      <c r="H25" s="77">
        <f>SUM(C25:G25)</f>
        <v>-384</v>
      </c>
      <c r="I25" t="s">
        <v>170</v>
      </c>
    </row>
    <row r="26" spans="1:8" ht="15.75" customHeight="1">
      <c r="A26" s="14"/>
      <c r="B26" s="14"/>
      <c r="C26" s="14"/>
      <c r="D26" s="35"/>
      <c r="E26" s="35"/>
      <c r="F26" s="35"/>
      <c r="G26" s="35"/>
      <c r="H26" s="58"/>
    </row>
    <row r="27" spans="1:8" ht="15.75" customHeight="1">
      <c r="A27" s="14"/>
      <c r="B27" s="14" t="s">
        <v>119</v>
      </c>
      <c r="C27" s="47">
        <v>0</v>
      </c>
      <c r="D27" s="47">
        <v>0</v>
      </c>
      <c r="E27" s="47">
        <v>0</v>
      </c>
      <c r="F27" s="47">
        <v>0</v>
      </c>
      <c r="G27" s="41">
        <f>pl!I39</f>
        <v>5005</v>
      </c>
      <c r="H27" s="58">
        <f>SUM(C27:G27)</f>
        <v>5005</v>
      </c>
    </row>
    <row r="28" spans="1:8" ht="15.75" customHeight="1">
      <c r="A28" s="14"/>
      <c r="B28" s="14"/>
      <c r="C28" s="40"/>
      <c r="D28" s="40"/>
      <c r="E28" s="40"/>
      <c r="F28" s="40"/>
      <c r="G28" s="40"/>
      <c r="H28" s="40"/>
    </row>
    <row r="29" spans="1:8" ht="15.75" customHeight="1" thickBot="1">
      <c r="A29" s="14"/>
      <c r="B29" s="14" t="s">
        <v>113</v>
      </c>
      <c r="C29" s="59">
        <f aca="true" t="shared" si="0" ref="C29:H29">SUM(C20:C28)</f>
        <v>60490</v>
      </c>
      <c r="D29" s="59">
        <f t="shared" si="0"/>
        <v>30831</v>
      </c>
      <c r="E29" s="59">
        <f t="shared" si="0"/>
        <v>16224</v>
      </c>
      <c r="F29" s="59">
        <f t="shared" si="0"/>
        <v>26</v>
      </c>
      <c r="G29" s="59">
        <f t="shared" si="0"/>
        <v>-5591</v>
      </c>
      <c r="H29" s="59">
        <f t="shared" si="0"/>
        <v>101980</v>
      </c>
    </row>
    <row r="30" spans="1:8" ht="15.75" customHeight="1" thickTop="1">
      <c r="A30" s="14"/>
      <c r="B30" s="14"/>
      <c r="C30" s="47"/>
      <c r="D30" s="47"/>
      <c r="E30" s="47"/>
      <c r="F30" s="47"/>
      <c r="G30" s="47"/>
      <c r="H30" s="47"/>
    </row>
    <row r="31" spans="1:8" ht="8.25" customHeight="1">
      <c r="A31" s="14"/>
      <c r="B31" s="14"/>
      <c r="C31" s="14"/>
      <c r="D31" s="82"/>
      <c r="E31" s="82"/>
      <c r="F31" s="47"/>
      <c r="G31" s="82"/>
      <c r="H31" s="82"/>
    </row>
    <row r="32" spans="1:8" ht="15.75" customHeight="1">
      <c r="A32" s="14"/>
      <c r="B32" s="50" t="s">
        <v>112</v>
      </c>
      <c r="C32" s="50"/>
      <c r="D32" s="35"/>
      <c r="E32" s="35"/>
      <c r="F32" s="35"/>
      <c r="G32" s="35"/>
      <c r="H32" s="35"/>
    </row>
    <row r="33" spans="1:8" ht="15.75" customHeight="1">
      <c r="A33" s="14"/>
      <c r="B33" s="76">
        <v>38260</v>
      </c>
      <c r="C33" s="76"/>
      <c r="D33" s="35"/>
      <c r="E33" s="35"/>
      <c r="F33" s="47"/>
      <c r="G33" s="35"/>
      <c r="H33" s="35"/>
    </row>
    <row r="34" spans="1:8" ht="15.75" customHeight="1">
      <c r="A34" s="14"/>
      <c r="B34" s="14"/>
      <c r="C34" s="14"/>
      <c r="D34" s="35"/>
      <c r="E34" s="35"/>
      <c r="F34" s="35"/>
      <c r="G34" s="35"/>
      <c r="H34" s="35"/>
    </row>
    <row r="35" spans="1:8" ht="15.75" customHeight="1">
      <c r="A35" s="14"/>
      <c r="B35" s="14" t="s">
        <v>111</v>
      </c>
      <c r="C35" s="7">
        <v>60490</v>
      </c>
      <c r="D35" s="47">
        <v>0</v>
      </c>
      <c r="E35" s="47">
        <v>32024</v>
      </c>
      <c r="F35" s="47">
        <v>26</v>
      </c>
      <c r="G35" s="24">
        <v>-3688</v>
      </c>
      <c r="H35" s="58">
        <f>SUM(C35:G35)</f>
        <v>88852</v>
      </c>
    </row>
    <row r="36" spans="1:8" ht="15.75" customHeight="1">
      <c r="A36" s="14"/>
      <c r="B36" s="14"/>
      <c r="C36" s="14"/>
      <c r="D36" s="35"/>
      <c r="E36" s="35"/>
      <c r="F36" s="35"/>
      <c r="G36" s="35"/>
      <c r="H36" s="35"/>
    </row>
    <row r="37" spans="1:8" ht="15.75" customHeight="1">
      <c r="A37" s="14"/>
      <c r="B37" s="14" t="s">
        <v>139</v>
      </c>
      <c r="C37" s="47">
        <v>0</v>
      </c>
      <c r="D37" s="47">
        <v>0</v>
      </c>
      <c r="E37" s="47">
        <v>0</v>
      </c>
      <c r="F37" s="47">
        <v>0</v>
      </c>
      <c r="G37" s="41">
        <v>-1670</v>
      </c>
      <c r="H37" s="77">
        <f>SUM(C37:G37)</f>
        <v>-1670</v>
      </c>
    </row>
    <row r="38" spans="1:8" ht="15.75" customHeight="1">
      <c r="A38" s="14"/>
      <c r="B38" s="14"/>
      <c r="C38" s="40"/>
      <c r="D38" s="40"/>
      <c r="E38" s="40"/>
      <c r="F38" s="40"/>
      <c r="G38" s="40"/>
      <c r="H38" s="40"/>
    </row>
    <row r="39" spans="1:8" ht="15.75" customHeight="1" thickBot="1">
      <c r="A39" s="14"/>
      <c r="B39" s="14" t="s">
        <v>114</v>
      </c>
      <c r="C39" s="59">
        <f aca="true" t="shared" si="1" ref="C39:H39">SUM(C35:C38)</f>
        <v>60490</v>
      </c>
      <c r="D39" s="59">
        <f t="shared" si="1"/>
        <v>0</v>
      </c>
      <c r="E39" s="59">
        <f t="shared" si="1"/>
        <v>32024</v>
      </c>
      <c r="F39" s="59">
        <f t="shared" si="1"/>
        <v>26</v>
      </c>
      <c r="G39" s="59">
        <f t="shared" si="1"/>
        <v>-5358</v>
      </c>
      <c r="H39" s="59">
        <f t="shared" si="1"/>
        <v>87182</v>
      </c>
    </row>
    <row r="40" spans="1:8" ht="15.75" customHeight="1" thickTop="1">
      <c r="A40" s="14"/>
      <c r="B40" s="14"/>
      <c r="C40" s="47"/>
      <c r="D40" s="47"/>
      <c r="E40" s="47"/>
      <c r="F40" s="47"/>
      <c r="G40" s="47"/>
      <c r="H40" s="47"/>
    </row>
    <row r="41" spans="1:8" ht="15.75" customHeight="1">
      <c r="A41" s="35"/>
      <c r="B41" s="35"/>
      <c r="C41" s="35"/>
      <c r="D41" s="35"/>
      <c r="E41" s="35"/>
      <c r="F41" s="35"/>
      <c r="G41" s="35"/>
      <c r="H41" s="35"/>
    </row>
    <row r="42" spans="1:8" ht="15.75" customHeight="1">
      <c r="A42" s="1" t="s">
        <v>167</v>
      </c>
      <c r="B42" s="2"/>
      <c r="C42" s="2"/>
      <c r="D42" s="2"/>
      <c r="E42" s="2"/>
      <c r="F42" s="2"/>
      <c r="G42" s="2"/>
      <c r="H42" s="2"/>
    </row>
    <row r="43" spans="1:8" ht="15.75" customHeight="1">
      <c r="A43" s="1" t="s">
        <v>141</v>
      </c>
      <c r="B43" s="2"/>
      <c r="C43" s="2"/>
      <c r="D43" s="2"/>
      <c r="E43" s="2"/>
      <c r="F43" s="2"/>
      <c r="G43" s="2"/>
      <c r="H43" s="2"/>
    </row>
    <row r="44" spans="1:8" ht="15.75" customHeight="1">
      <c r="A44" s="2"/>
      <c r="B44" s="2"/>
      <c r="C44" s="2"/>
      <c r="D44" s="2"/>
      <c r="E44" s="2"/>
      <c r="F44" s="2"/>
      <c r="G44" s="2"/>
      <c r="H44" s="2"/>
    </row>
    <row r="45" spans="1:8" ht="15.75" customHeight="1">
      <c r="A45" s="2"/>
      <c r="B45" s="2"/>
      <c r="C45" s="2"/>
      <c r="D45" s="2"/>
      <c r="E45" s="2"/>
      <c r="F45" s="2"/>
      <c r="G45" s="2"/>
      <c r="H45" s="2"/>
    </row>
    <row r="46" spans="1:8" ht="15.75" customHeight="1">
      <c r="A46" s="2"/>
      <c r="B46" s="2"/>
      <c r="C46" s="2"/>
      <c r="D46" s="2"/>
      <c r="E46" s="2"/>
      <c r="F46" s="2"/>
      <c r="G46" s="2"/>
      <c r="H46" s="2"/>
    </row>
    <row r="47" spans="1:8" ht="15.75" customHeight="1">
      <c r="A47" s="2"/>
      <c r="B47" s="2"/>
      <c r="C47" s="2"/>
      <c r="D47" s="2"/>
      <c r="E47" s="2"/>
      <c r="F47" s="2"/>
      <c r="G47" s="2"/>
      <c r="H47" s="2"/>
    </row>
    <row r="48" spans="1:8" ht="15.75" customHeight="1">
      <c r="A48" s="2"/>
      <c r="B48" s="2"/>
      <c r="C48" s="2"/>
      <c r="D48" s="2"/>
      <c r="E48" s="2"/>
      <c r="F48" s="2"/>
      <c r="G48" s="2"/>
      <c r="H48" s="2"/>
    </row>
    <row r="49" ht="15.75" customHeight="1"/>
    <row r="50" ht="15.75" customHeight="1"/>
    <row r="51" ht="15.75" customHeight="1"/>
    <row r="52" ht="15.75" customHeight="1"/>
  </sheetData>
  <mergeCells count="1">
    <mergeCell ref="C9:D9"/>
  </mergeCells>
  <printOptions/>
  <pageMargins left="1" right="0" top="0.5" bottom="0.25" header="0" footer="0"/>
  <pageSetup horizontalDpi="600" verticalDpi="600" orientation="landscape" paperSize="9" scale="80" r:id="rId1"/>
  <headerFooter alignWithMargins="0">
    <oddFooter>&amp;C&amp;"Times New Roman,Regular"&amp;12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26">
      <selection activeCell="E50" sqref="E50"/>
    </sheetView>
  </sheetViews>
  <sheetFormatPr defaultColWidth="9.140625" defaultRowHeight="12.75"/>
  <cols>
    <col min="1" max="1" width="3.421875" style="2" customWidth="1"/>
    <col min="2" max="2" width="8.8515625" style="2" customWidth="1"/>
    <col min="3" max="3" width="31.57421875" style="2" customWidth="1"/>
    <col min="4" max="4" width="7.00390625" style="83" customWidth="1"/>
    <col min="5" max="5" width="18.140625" style="2" customWidth="1"/>
    <col min="6" max="6" width="3.28125" style="2" customWidth="1"/>
    <col min="7" max="7" width="17.8515625" style="2" customWidth="1"/>
    <col min="8" max="8" width="4.28125" style="2" customWidth="1"/>
    <col min="9" max="16384" width="9.140625" style="2" customWidth="1"/>
  </cols>
  <sheetData>
    <row r="1" spans="1:7" ht="18.75" customHeight="1">
      <c r="A1" s="54" t="s">
        <v>82</v>
      </c>
      <c r="B1" s="61"/>
      <c r="C1" s="61"/>
      <c r="D1" s="87"/>
      <c r="G1" s="32"/>
    </row>
    <row r="2" spans="1:7" ht="15.75" customHeight="1">
      <c r="A2" s="23" t="s">
        <v>63</v>
      </c>
      <c r="C2" s="33"/>
      <c r="D2" s="33"/>
      <c r="G2" s="32"/>
    </row>
    <row r="3" spans="1:4" ht="15.75" customHeight="1">
      <c r="A3" s="63" t="s">
        <v>64</v>
      </c>
      <c r="B3" s="62"/>
      <c r="C3" s="62"/>
      <c r="D3" s="88"/>
    </row>
    <row r="4" spans="1:4" ht="9" customHeight="1">
      <c r="A4" s="63"/>
      <c r="B4" s="62"/>
      <c r="C4" s="62"/>
      <c r="D4" s="88"/>
    </row>
    <row r="5" spans="1:4" ht="15.75" customHeight="1">
      <c r="A5" s="1" t="s">
        <v>46</v>
      </c>
      <c r="B5" s="62"/>
      <c r="C5" s="62"/>
      <c r="D5" s="88"/>
    </row>
    <row r="6" ht="8.25" customHeight="1"/>
    <row r="7" spans="1:7" ht="15.75" customHeight="1">
      <c r="A7" s="91" t="s">
        <v>127</v>
      </c>
      <c r="B7" s="91"/>
      <c r="C7" s="91"/>
      <c r="D7" s="91"/>
      <c r="E7" s="91"/>
      <c r="F7" s="91"/>
      <c r="G7" s="91"/>
    </row>
    <row r="8" spans="1:7" ht="9" customHeight="1">
      <c r="A8" s="28"/>
      <c r="B8" s="28"/>
      <c r="C8" s="34"/>
      <c r="D8" s="34"/>
      <c r="E8" s="28"/>
      <c r="F8" s="28"/>
      <c r="G8" s="28"/>
    </row>
    <row r="9" spans="1:7" ht="15.75" customHeight="1">
      <c r="A9" s="35"/>
      <c r="B9" s="35"/>
      <c r="C9" s="35"/>
      <c r="D9" s="38"/>
      <c r="E9" s="36" t="s">
        <v>67</v>
      </c>
      <c r="F9" s="46"/>
      <c r="G9" s="36" t="s">
        <v>68</v>
      </c>
    </row>
    <row r="10" spans="1:7" ht="15.75" customHeight="1">
      <c r="A10" s="35"/>
      <c r="B10" s="35"/>
      <c r="C10" s="35"/>
      <c r="D10" s="38"/>
      <c r="E10" s="36" t="s">
        <v>128</v>
      </c>
      <c r="F10" s="36"/>
      <c r="G10" s="36" t="s">
        <v>128</v>
      </c>
    </row>
    <row r="11" spans="1:7" ht="15.75" customHeight="1">
      <c r="A11" s="35"/>
      <c r="B11" s="35"/>
      <c r="C11" s="35"/>
      <c r="D11" s="36" t="s">
        <v>169</v>
      </c>
      <c r="E11" s="51">
        <v>38625</v>
      </c>
      <c r="F11" s="36"/>
      <c r="G11" s="39">
        <v>38352</v>
      </c>
    </row>
    <row r="12" spans="1:7" ht="15.75" customHeight="1">
      <c r="A12" s="35"/>
      <c r="B12" s="35"/>
      <c r="C12" s="35"/>
      <c r="D12" s="38"/>
      <c r="E12" s="38" t="s">
        <v>25</v>
      </c>
      <c r="F12" s="38"/>
      <c r="G12" s="38" t="s">
        <v>25</v>
      </c>
    </row>
    <row r="13" spans="1:7" ht="15.75" customHeight="1">
      <c r="A13" s="35"/>
      <c r="B13" s="35"/>
      <c r="C13" s="35"/>
      <c r="D13" s="38"/>
      <c r="E13" s="35"/>
      <c r="F13" s="35"/>
      <c r="G13" s="35"/>
    </row>
    <row r="14" spans="1:7" ht="15.75" customHeight="1">
      <c r="A14" s="35" t="s">
        <v>12</v>
      </c>
      <c r="B14" s="35"/>
      <c r="C14" s="35"/>
      <c r="D14" s="38"/>
      <c r="E14" s="41">
        <v>13286</v>
      </c>
      <c r="F14" s="41"/>
      <c r="G14" s="41">
        <v>13286</v>
      </c>
    </row>
    <row r="15" spans="1:7" ht="15.75" customHeight="1">
      <c r="A15" s="35" t="s">
        <v>69</v>
      </c>
      <c r="B15" s="35"/>
      <c r="C15" s="35"/>
      <c r="D15" s="38">
        <v>9</v>
      </c>
      <c r="E15" s="41">
        <v>9054</v>
      </c>
      <c r="F15" s="41"/>
      <c r="G15" s="41">
        <v>10177</v>
      </c>
    </row>
    <row r="16" spans="1:7" ht="15.75" customHeight="1">
      <c r="A16" s="35" t="s">
        <v>70</v>
      </c>
      <c r="B16" s="35"/>
      <c r="C16" s="35"/>
      <c r="D16" s="38"/>
      <c r="E16" s="41">
        <f>56187-5468</f>
        <v>50719</v>
      </c>
      <c r="F16" s="41"/>
      <c r="G16" s="41">
        <v>49127</v>
      </c>
    </row>
    <row r="17" spans="1:7" ht="15.75" customHeight="1">
      <c r="A17" s="35" t="s">
        <v>71</v>
      </c>
      <c r="B17" s="35"/>
      <c r="C17" s="35"/>
      <c r="D17" s="38"/>
      <c r="E17" s="41">
        <v>708</v>
      </c>
      <c r="F17" s="41"/>
      <c r="G17" s="41">
        <v>1187</v>
      </c>
    </row>
    <row r="18" spans="1:7" ht="15.75" customHeight="1">
      <c r="A18" s="35"/>
      <c r="B18" s="35"/>
      <c r="C18" s="35"/>
      <c r="D18" s="38"/>
      <c r="E18" s="41"/>
      <c r="F18" s="41"/>
      <c r="G18" s="41"/>
    </row>
    <row r="19" spans="1:7" ht="15.75" customHeight="1">
      <c r="A19" s="35" t="s">
        <v>72</v>
      </c>
      <c r="B19" s="35"/>
      <c r="C19" s="35"/>
      <c r="D19" s="38"/>
      <c r="E19" s="41"/>
      <c r="F19" s="41"/>
      <c r="G19" s="41"/>
    </row>
    <row r="20" spans="1:7" ht="7.5" customHeight="1">
      <c r="A20" s="35"/>
      <c r="B20" s="35"/>
      <c r="C20" s="35"/>
      <c r="D20" s="38"/>
      <c r="E20" s="41"/>
      <c r="F20" s="41"/>
      <c r="G20" s="41"/>
    </row>
    <row r="21" spans="1:7" ht="15.75" customHeight="1">
      <c r="A21" s="35"/>
      <c r="B21" s="35" t="s">
        <v>70</v>
      </c>
      <c r="C21" s="35"/>
      <c r="D21" s="38"/>
      <c r="E21" s="41">
        <v>5468</v>
      </c>
      <c r="F21" s="41"/>
      <c r="G21" s="41">
        <v>1391</v>
      </c>
    </row>
    <row r="22" spans="1:7" ht="15.75" customHeight="1">
      <c r="A22" s="42"/>
      <c r="B22" s="35" t="s">
        <v>29</v>
      </c>
      <c r="C22" s="35"/>
      <c r="D22" s="38"/>
      <c r="E22" s="41">
        <v>3840</v>
      </c>
      <c r="F22" s="41"/>
      <c r="G22" s="41">
        <v>5097</v>
      </c>
    </row>
    <row r="23" spans="1:7" ht="15.75" customHeight="1">
      <c r="A23" s="42"/>
      <c r="B23" s="35" t="s">
        <v>30</v>
      </c>
      <c r="C23" s="35"/>
      <c r="D23" s="38"/>
      <c r="E23" s="41">
        <v>9112</v>
      </c>
      <c r="F23" s="41"/>
      <c r="G23" s="41">
        <f>19386+4870</f>
        <v>24256</v>
      </c>
    </row>
    <row r="24" spans="1:7" ht="15.75" customHeight="1">
      <c r="A24" s="42"/>
      <c r="B24" s="35" t="s">
        <v>73</v>
      </c>
      <c r="C24" s="35"/>
      <c r="D24" s="38"/>
      <c r="E24" s="41">
        <v>11662</v>
      </c>
      <c r="F24" s="41"/>
      <c r="G24" s="41">
        <v>104</v>
      </c>
    </row>
    <row r="25" spans="1:7" ht="15.75" customHeight="1">
      <c r="A25" s="42"/>
      <c r="B25" s="35" t="s">
        <v>32</v>
      </c>
      <c r="C25" s="35"/>
      <c r="D25" s="38"/>
      <c r="E25" s="41">
        <v>11012</v>
      </c>
      <c r="F25" s="41"/>
      <c r="G25" s="41">
        <v>2484</v>
      </c>
    </row>
    <row r="26" spans="1:7" ht="15.75" customHeight="1">
      <c r="A26" s="35"/>
      <c r="B26" s="35"/>
      <c r="C26" s="35"/>
      <c r="D26" s="38"/>
      <c r="E26" s="52">
        <f>SUM(E21:E25)</f>
        <v>41094</v>
      </c>
      <c r="F26" s="41"/>
      <c r="G26" s="52">
        <f>SUM(G21:G25)</f>
        <v>33332</v>
      </c>
    </row>
    <row r="27" spans="1:7" ht="15.75" customHeight="1">
      <c r="A27" s="35"/>
      <c r="B27" s="35"/>
      <c r="C27" s="35"/>
      <c r="D27" s="38"/>
      <c r="E27" s="41"/>
      <c r="F27" s="41"/>
      <c r="G27" s="41"/>
    </row>
    <row r="28" spans="1:7" ht="15.75" customHeight="1">
      <c r="A28" s="35" t="s">
        <v>74</v>
      </c>
      <c r="B28" s="35"/>
      <c r="C28" s="35"/>
      <c r="D28" s="38"/>
      <c r="E28" s="41"/>
      <c r="F28" s="41"/>
      <c r="G28" s="41"/>
    </row>
    <row r="29" spans="1:7" ht="7.5" customHeight="1">
      <c r="A29" s="35"/>
      <c r="B29" s="35"/>
      <c r="C29" s="35"/>
      <c r="D29" s="38"/>
      <c r="E29" s="41"/>
      <c r="F29" s="41"/>
      <c r="G29" s="41"/>
    </row>
    <row r="30" spans="1:7" ht="15.75" customHeight="1">
      <c r="A30" s="42"/>
      <c r="B30" s="35" t="s">
        <v>20</v>
      </c>
      <c r="C30" s="35"/>
      <c r="D30" s="38"/>
      <c r="E30" s="41">
        <v>4331</v>
      </c>
      <c r="F30" s="41"/>
      <c r="G30" s="41">
        <f>8489+4120+2+1</f>
        <v>12612</v>
      </c>
    </row>
    <row r="31" spans="1:7" ht="15.75" customHeight="1">
      <c r="A31" s="42"/>
      <c r="B31" s="35" t="s">
        <v>75</v>
      </c>
      <c r="C31" s="35"/>
      <c r="D31" s="38"/>
      <c r="E31" s="41">
        <v>0</v>
      </c>
      <c r="F31" s="41"/>
      <c r="G31" s="41">
        <v>2998</v>
      </c>
    </row>
    <row r="32" spans="1:7" ht="15.75" customHeight="1">
      <c r="A32" s="42"/>
      <c r="B32" s="35" t="s">
        <v>76</v>
      </c>
      <c r="C32" s="35"/>
      <c r="D32" s="38"/>
      <c r="E32" s="41">
        <v>0</v>
      </c>
      <c r="F32" s="41"/>
      <c r="G32" s="41">
        <f>1333-319</f>
        <v>1014</v>
      </c>
    </row>
    <row r="33" spans="1:7" ht="15.75" customHeight="1">
      <c r="A33" s="42"/>
      <c r="B33" s="35" t="s">
        <v>77</v>
      </c>
      <c r="C33" s="35"/>
      <c r="D33" s="38"/>
      <c r="E33" s="41">
        <v>164</v>
      </c>
      <c r="F33" s="41"/>
      <c r="G33" s="41">
        <v>169</v>
      </c>
    </row>
    <row r="34" spans="1:7" ht="15.75" customHeight="1">
      <c r="A34" s="35"/>
      <c r="B34" s="35"/>
      <c r="C34" s="35"/>
      <c r="D34" s="38"/>
      <c r="E34" s="52">
        <f>SUM(E30:E33)</f>
        <v>4495</v>
      </c>
      <c r="F34" s="41"/>
      <c r="G34" s="52">
        <f>SUM(G30:G33)</f>
        <v>16793</v>
      </c>
    </row>
    <row r="35" spans="1:7" ht="15.75" customHeight="1">
      <c r="A35" s="35"/>
      <c r="B35" s="35"/>
      <c r="C35" s="35"/>
      <c r="D35" s="38"/>
      <c r="E35" s="41"/>
      <c r="F35" s="41"/>
      <c r="G35" s="41"/>
    </row>
    <row r="36" spans="1:7" ht="15.75" customHeight="1">
      <c r="A36" s="35" t="s">
        <v>78</v>
      </c>
      <c r="B36" s="35"/>
      <c r="C36" s="35"/>
      <c r="D36" s="38"/>
      <c r="E36" s="41">
        <f>+E26-E34</f>
        <v>36599</v>
      </c>
      <c r="F36" s="41"/>
      <c r="G36" s="44">
        <f>+G26-G34</f>
        <v>16539</v>
      </c>
    </row>
    <row r="37" spans="1:7" ht="15.75" customHeight="1">
      <c r="A37" s="35"/>
      <c r="B37" s="35"/>
      <c r="C37" s="35"/>
      <c r="D37" s="38"/>
      <c r="E37" s="41"/>
      <c r="F37" s="41"/>
      <c r="G37" s="41"/>
    </row>
    <row r="38" spans="1:7" ht="15.75" customHeight="1" thickBot="1">
      <c r="A38" s="37"/>
      <c r="B38" s="37"/>
      <c r="C38" s="37"/>
      <c r="D38" s="36"/>
      <c r="E38" s="53">
        <f>SUM(E14:E18)+E36</f>
        <v>110366</v>
      </c>
      <c r="F38" s="41"/>
      <c r="G38" s="53">
        <f>SUM(G14:G18)+G36</f>
        <v>90316</v>
      </c>
    </row>
    <row r="39" spans="1:7" ht="15.75" customHeight="1">
      <c r="A39" s="35"/>
      <c r="B39" s="35"/>
      <c r="C39" s="35"/>
      <c r="D39" s="38"/>
      <c r="E39" s="41"/>
      <c r="F39" s="41"/>
      <c r="G39" s="41"/>
    </row>
    <row r="40" spans="1:7" ht="15.75" customHeight="1">
      <c r="A40" s="35" t="s">
        <v>79</v>
      </c>
      <c r="B40" s="35"/>
      <c r="C40" s="35"/>
      <c r="D40" s="38"/>
      <c r="E40" s="41"/>
      <c r="F40" s="41"/>
      <c r="G40" s="41"/>
    </row>
    <row r="41" spans="1:7" ht="7.5" customHeight="1">
      <c r="A41" s="35"/>
      <c r="B41" s="35"/>
      <c r="C41" s="35"/>
      <c r="D41" s="38"/>
      <c r="E41" s="41"/>
      <c r="F41" s="41"/>
      <c r="G41" s="41"/>
    </row>
    <row r="42" spans="1:7" ht="15.75" customHeight="1">
      <c r="A42" s="35" t="s">
        <v>5</v>
      </c>
      <c r="B42" s="35"/>
      <c r="C42" s="35"/>
      <c r="D42" s="38"/>
      <c r="E42" s="41">
        <v>91321</v>
      </c>
      <c r="F42" s="41"/>
      <c r="G42" s="41">
        <v>60490</v>
      </c>
    </row>
    <row r="43" spans="1:7" ht="15.75" customHeight="1">
      <c r="A43" s="35" t="s">
        <v>6</v>
      </c>
      <c r="B43" s="35"/>
      <c r="C43" s="35"/>
      <c r="D43" s="38"/>
      <c r="E43" s="43">
        <v>10659</v>
      </c>
      <c r="F43" s="41"/>
      <c r="G43" s="43">
        <v>21454</v>
      </c>
    </row>
    <row r="44" spans="1:7" ht="6.75" customHeight="1">
      <c r="A44" s="35"/>
      <c r="B44" s="35"/>
      <c r="C44" s="35"/>
      <c r="D44" s="38"/>
      <c r="E44" s="41"/>
      <c r="F44" s="41"/>
      <c r="G44" s="41"/>
    </row>
    <row r="45" spans="1:7" ht="15.75" customHeight="1">
      <c r="A45" s="35" t="s">
        <v>80</v>
      </c>
      <c r="B45" s="35"/>
      <c r="C45" s="35"/>
      <c r="D45" s="38"/>
      <c r="E45" s="41">
        <f>SUM(E42:E44)</f>
        <v>101980</v>
      </c>
      <c r="F45" s="41"/>
      <c r="G45" s="41">
        <f>SUM(G42:G44)</f>
        <v>81944</v>
      </c>
    </row>
    <row r="46" spans="1:7" ht="15.75" customHeight="1">
      <c r="A46" s="35" t="s">
        <v>7</v>
      </c>
      <c r="B46" s="35"/>
      <c r="C46" s="35"/>
      <c r="D46" s="38"/>
      <c r="E46" s="41">
        <v>466</v>
      </c>
      <c r="F46" s="41"/>
      <c r="G46" s="41">
        <v>452</v>
      </c>
    </row>
    <row r="47" spans="1:7" ht="15.75" customHeight="1">
      <c r="A47" s="35" t="s">
        <v>81</v>
      </c>
      <c r="B47" s="35"/>
      <c r="C47" s="35"/>
      <c r="D47" s="38"/>
      <c r="E47" s="41">
        <v>7920</v>
      </c>
      <c r="F47" s="41"/>
      <c r="G47" s="41">
        <v>7920</v>
      </c>
    </row>
    <row r="48" spans="1:7" ht="15.75" customHeight="1" thickBot="1">
      <c r="A48" s="37"/>
      <c r="B48" s="37"/>
      <c r="C48" s="37"/>
      <c r="D48" s="36"/>
      <c r="E48" s="53">
        <f>SUM(E45:E47)</f>
        <v>110366</v>
      </c>
      <c r="F48" s="41"/>
      <c r="G48" s="53">
        <f>SUM(G45:G47)</f>
        <v>90316</v>
      </c>
    </row>
    <row r="49" spans="1:7" ht="15.75" customHeight="1">
      <c r="A49" s="35"/>
      <c r="B49" s="35"/>
      <c r="C49" s="35"/>
      <c r="D49" s="38"/>
      <c r="E49" s="41"/>
      <c r="F49" s="41"/>
      <c r="G49" s="41"/>
    </row>
    <row r="50" spans="1:7" ht="15.75" customHeight="1">
      <c r="A50" s="35" t="s">
        <v>171</v>
      </c>
      <c r="B50" s="35"/>
      <c r="C50" s="35"/>
      <c r="D50" s="38"/>
      <c r="E50" s="45">
        <f>+(E45-E17)/60490</f>
        <v>1.6741940816663912</v>
      </c>
      <c r="F50" s="47"/>
      <c r="G50" s="45">
        <f>+(G45-G17)/G42</f>
        <v>1.335047115225657</v>
      </c>
    </row>
    <row r="51" spans="1:7" ht="15.75" customHeight="1">
      <c r="A51" s="35"/>
      <c r="B51" s="35"/>
      <c r="C51" s="35"/>
      <c r="D51" s="38"/>
      <c r="E51" s="45"/>
      <c r="F51" s="47"/>
      <c r="G51" s="45"/>
    </row>
    <row r="52" spans="1:7" ht="15.75" customHeight="1">
      <c r="A52" s="50" t="s">
        <v>142</v>
      </c>
      <c r="C52" s="14"/>
      <c r="D52" s="89"/>
      <c r="E52" s="14"/>
      <c r="F52" s="14"/>
      <c r="G52" s="14"/>
    </row>
    <row r="53" spans="1:7" ht="15.75" customHeight="1">
      <c r="A53" s="50" t="s">
        <v>141</v>
      </c>
      <c r="C53" s="14"/>
      <c r="D53" s="89"/>
      <c r="E53" s="48"/>
      <c r="F53" s="14"/>
      <c r="G53" s="48"/>
    </row>
    <row r="54" spans="1:7" ht="15.75" customHeight="1">
      <c r="A54" s="14"/>
      <c r="B54" s="14"/>
      <c r="C54" s="14"/>
      <c r="D54" s="89"/>
      <c r="E54" s="14"/>
      <c r="F54" s="14"/>
      <c r="G54" s="14"/>
    </row>
    <row r="55" spans="1:7" ht="18.75" customHeight="1">
      <c r="A55" s="14"/>
      <c r="B55" s="14"/>
      <c r="C55" s="14"/>
      <c r="D55" s="89"/>
      <c r="E55" s="48"/>
      <c r="F55" s="14"/>
      <c r="G55" s="48"/>
    </row>
    <row r="56" spans="1:7" ht="15.75">
      <c r="A56" s="14"/>
      <c r="B56" s="14"/>
      <c r="C56" s="14"/>
      <c r="D56" s="89"/>
      <c r="E56" s="14"/>
      <c r="F56" s="14"/>
      <c r="G56" s="14"/>
    </row>
    <row r="57" spans="1:7" ht="15.75">
      <c r="A57" s="14"/>
      <c r="B57" s="14"/>
      <c r="C57" s="14"/>
      <c r="D57" s="89"/>
      <c r="E57" s="14"/>
      <c r="F57" s="14"/>
      <c r="G57" s="14"/>
    </row>
    <row r="58" spans="1:7" ht="15.75">
      <c r="A58" s="14"/>
      <c r="B58" s="14"/>
      <c r="C58" s="14"/>
      <c r="D58" s="89"/>
      <c r="E58" s="14"/>
      <c r="F58" s="14"/>
      <c r="G58" s="14"/>
    </row>
    <row r="59" spans="1:7" ht="15.75">
      <c r="A59" s="14"/>
      <c r="B59" s="14"/>
      <c r="C59" s="14"/>
      <c r="D59" s="89"/>
      <c r="E59" s="14"/>
      <c r="F59" s="14"/>
      <c r="G59" s="14"/>
    </row>
    <row r="60" spans="1:7" ht="15.75">
      <c r="A60" s="14"/>
      <c r="B60" s="14"/>
      <c r="C60" s="14"/>
      <c r="D60" s="89"/>
      <c r="E60" s="14"/>
      <c r="F60" s="14"/>
      <c r="G60" s="14"/>
    </row>
    <row r="61" spans="1:7" ht="15.75">
      <c r="A61" s="14"/>
      <c r="B61" s="14"/>
      <c r="C61" s="14"/>
      <c r="D61" s="89"/>
      <c r="E61" s="14"/>
      <c r="F61" s="14"/>
      <c r="G61" s="14"/>
    </row>
    <row r="62" spans="1:7" ht="15.75">
      <c r="A62" s="14"/>
      <c r="B62" s="14"/>
      <c r="C62" s="14"/>
      <c r="D62" s="89"/>
      <c r="E62" s="14"/>
      <c r="F62" s="14"/>
      <c r="G62" s="14"/>
    </row>
    <row r="63" spans="1:7" ht="15.75">
      <c r="A63" s="14"/>
      <c r="B63" s="14"/>
      <c r="C63" s="14"/>
      <c r="D63" s="89"/>
      <c r="E63" s="14"/>
      <c r="F63" s="14"/>
      <c r="G63" s="14"/>
    </row>
    <row r="64" spans="1:7" ht="15.75">
      <c r="A64" s="14"/>
      <c r="B64" s="14"/>
      <c r="C64" s="14"/>
      <c r="D64" s="89"/>
      <c r="E64" s="14"/>
      <c r="F64" s="14"/>
      <c r="G64" s="14"/>
    </row>
    <row r="65" spans="1:7" ht="15.75">
      <c r="A65" s="14"/>
      <c r="B65" s="14"/>
      <c r="C65" s="14"/>
      <c r="D65" s="89"/>
      <c r="E65" s="14"/>
      <c r="F65" s="14"/>
      <c r="G65" s="14"/>
    </row>
    <row r="66" spans="1:7" ht="15.75">
      <c r="A66" s="14"/>
      <c r="B66" s="14"/>
      <c r="C66" s="14"/>
      <c r="D66" s="89"/>
      <c r="E66" s="14"/>
      <c r="F66" s="14"/>
      <c r="G66" s="14"/>
    </row>
    <row r="67" spans="1:7" ht="15.75">
      <c r="A67" s="14"/>
      <c r="B67" s="14"/>
      <c r="C67" s="14"/>
      <c r="D67" s="89"/>
      <c r="E67" s="14"/>
      <c r="F67" s="14"/>
      <c r="G67" s="14"/>
    </row>
    <row r="68" spans="1:7" ht="15.75">
      <c r="A68" s="14"/>
      <c r="B68" s="14"/>
      <c r="C68" s="14"/>
      <c r="D68" s="89"/>
      <c r="E68" s="14"/>
      <c r="F68" s="14"/>
      <c r="G68" s="14"/>
    </row>
    <row r="69" spans="1:7" ht="15.75">
      <c r="A69" s="14"/>
      <c r="B69" s="14"/>
      <c r="C69" s="14"/>
      <c r="D69" s="89"/>
      <c r="E69" s="14"/>
      <c r="F69" s="14"/>
      <c r="G69" s="14"/>
    </row>
    <row r="70" spans="1:7" ht="15.75">
      <c r="A70" s="14"/>
      <c r="B70" s="14"/>
      <c r="C70" s="14"/>
      <c r="D70" s="89"/>
      <c r="E70" s="14"/>
      <c r="F70" s="14"/>
      <c r="G70" s="14"/>
    </row>
    <row r="71" spans="1:7" ht="15.75">
      <c r="A71" s="14"/>
      <c r="B71" s="14"/>
      <c r="C71" s="14"/>
      <c r="D71" s="89"/>
      <c r="E71" s="14"/>
      <c r="F71" s="14"/>
      <c r="G71" s="14"/>
    </row>
    <row r="72" spans="1:7" ht="15.75">
      <c r="A72" s="14"/>
      <c r="B72" s="14"/>
      <c r="C72" s="14"/>
      <c r="D72" s="89"/>
      <c r="E72" s="14"/>
      <c r="F72" s="14"/>
      <c r="G72" s="14"/>
    </row>
  </sheetData>
  <mergeCells count="1">
    <mergeCell ref="A7:G7"/>
  </mergeCells>
  <printOptions/>
  <pageMargins left="1" right="0" top="0.5" bottom="0.5" header="0" footer="0"/>
  <pageSetup firstPageNumber="2" useFirstPageNumber="1" horizontalDpi="600" verticalDpi="600" orientation="portrait" paperSize="9" r:id="rId1"/>
  <headerFooter alignWithMargins="0">
    <oddFooter>&amp;C&amp;"Times New Roman,Regular"&amp;12 2</oddFooter>
  </headerFooter>
  <rowBreaks count="1" manualBreakCount="1">
    <brk id="5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="75" zoomScaleNormal="75" zoomScaleSheetLayoutView="75" workbookViewId="0" topLeftCell="A29">
      <selection activeCell="D29" sqref="D29"/>
    </sheetView>
  </sheetViews>
  <sheetFormatPr defaultColWidth="9.140625" defaultRowHeight="12.75"/>
  <cols>
    <col min="1" max="1" width="3.8515625" style="2" customWidth="1"/>
    <col min="2" max="2" width="9.8515625" style="2" customWidth="1"/>
    <col min="3" max="3" width="47.00390625" style="2" customWidth="1"/>
    <col min="4" max="4" width="15.00390625" style="28" customWidth="1"/>
    <col min="5" max="5" width="3.8515625" style="28" customWidth="1"/>
    <col min="6" max="6" width="3.8515625" style="2" customWidth="1"/>
    <col min="7" max="7" width="14.57421875" style="2" customWidth="1"/>
    <col min="8" max="8" width="3.8515625" style="2" customWidth="1"/>
    <col min="9" max="9" width="4.28125" style="2" hidden="1" customWidth="1"/>
    <col min="10" max="10" width="10.57421875" style="2" hidden="1" customWidth="1"/>
    <col min="11" max="12" width="10.00390625" style="2" hidden="1" customWidth="1"/>
    <col min="13" max="14" width="10.421875" style="2" hidden="1" customWidth="1"/>
    <col min="15" max="16384" width="9.140625" style="2" customWidth="1"/>
  </cols>
  <sheetData>
    <row r="1" spans="1:4" ht="18.75" customHeight="1">
      <c r="A1" s="67" t="s">
        <v>144</v>
      </c>
      <c r="B1" s="65"/>
      <c r="D1" s="55"/>
    </row>
    <row r="2" spans="1:2" ht="15.75" customHeight="1">
      <c r="A2" s="23" t="s">
        <v>63</v>
      </c>
      <c r="B2" s="33"/>
    </row>
    <row r="3" spans="1:2" ht="15.75" customHeight="1">
      <c r="A3" s="18" t="s">
        <v>143</v>
      </c>
      <c r="B3" s="18"/>
    </row>
    <row r="5" ht="15.75">
      <c r="A5" s="1" t="s">
        <v>46</v>
      </c>
    </row>
    <row r="7" spans="1:3" ht="15.75">
      <c r="A7" s="60" t="s">
        <v>165</v>
      </c>
      <c r="B7" s="60"/>
      <c r="C7" s="60"/>
    </row>
    <row r="8" spans="1:8" ht="15.75">
      <c r="A8" s="14"/>
      <c r="B8" s="14"/>
      <c r="C8" s="14"/>
      <c r="D8" s="35"/>
      <c r="E8" s="35"/>
      <c r="F8" s="14"/>
      <c r="G8" s="14"/>
      <c r="H8" s="14"/>
    </row>
    <row r="9" spans="1:8" ht="15.75">
      <c r="A9" s="14"/>
      <c r="B9" s="14"/>
      <c r="C9" s="14"/>
      <c r="D9" s="36" t="s">
        <v>108</v>
      </c>
      <c r="E9" s="38"/>
      <c r="F9" s="37"/>
      <c r="G9" s="36" t="s">
        <v>108</v>
      </c>
      <c r="H9" s="38"/>
    </row>
    <row r="10" spans="1:8" ht="15.75">
      <c r="A10" s="14"/>
      <c r="B10" s="14"/>
      <c r="C10" s="14"/>
      <c r="D10" s="51">
        <v>38625</v>
      </c>
      <c r="E10" s="38"/>
      <c r="F10" s="35"/>
      <c r="G10" s="51">
        <v>38260</v>
      </c>
      <c r="H10" s="38"/>
    </row>
    <row r="11" spans="1:12" ht="8.25" customHeight="1">
      <c r="A11" s="49"/>
      <c r="B11" s="49"/>
      <c r="C11" s="49"/>
      <c r="D11" s="31"/>
      <c r="E11" s="30"/>
      <c r="F11" s="29"/>
      <c r="G11" s="31"/>
      <c r="H11" s="30"/>
      <c r="J11" s="2" t="s">
        <v>83</v>
      </c>
      <c r="L11" s="2">
        <v>319074</v>
      </c>
    </row>
    <row r="12" spans="1:12" ht="15.75" customHeight="1">
      <c r="A12" s="14"/>
      <c r="B12" s="14"/>
      <c r="C12" s="14"/>
      <c r="D12" s="38" t="s">
        <v>25</v>
      </c>
      <c r="E12" s="38"/>
      <c r="F12" s="35"/>
      <c r="G12" s="38" t="s">
        <v>25</v>
      </c>
      <c r="H12" s="38"/>
      <c r="J12" s="2" t="s">
        <v>84</v>
      </c>
      <c r="L12" s="2">
        <f>479660</f>
        <v>479660</v>
      </c>
    </row>
    <row r="13" spans="1:12" ht="15.75" customHeight="1">
      <c r="A13" s="49"/>
      <c r="B13" s="49"/>
      <c r="C13" s="49"/>
      <c r="D13" s="29"/>
      <c r="E13" s="29"/>
      <c r="F13" s="29"/>
      <c r="G13" s="29"/>
      <c r="H13" s="29"/>
      <c r="J13" s="2" t="s">
        <v>85</v>
      </c>
      <c r="L13" s="2">
        <v>151831</v>
      </c>
    </row>
    <row r="14" spans="1:12" ht="15.75" customHeight="1">
      <c r="A14" s="14" t="s">
        <v>147</v>
      </c>
      <c r="B14" s="14"/>
      <c r="C14" s="14"/>
      <c r="D14" s="41">
        <f>pl!I31</f>
        <v>4708</v>
      </c>
      <c r="E14" s="47"/>
      <c r="F14" s="35"/>
      <c r="G14" s="41">
        <v>-1720</v>
      </c>
      <c r="H14" s="47"/>
      <c r="J14" s="2" t="s">
        <v>86</v>
      </c>
      <c r="L14" s="2">
        <v>177529</v>
      </c>
    </row>
    <row r="15" spans="1:12" ht="15.75" customHeight="1">
      <c r="A15" s="14"/>
      <c r="B15" s="14"/>
      <c r="C15" s="14"/>
      <c r="D15" s="41"/>
      <c r="E15" s="47"/>
      <c r="F15" s="35"/>
      <c r="G15" s="41"/>
      <c r="H15" s="47"/>
      <c r="J15" s="2" t="s">
        <v>87</v>
      </c>
      <c r="L15" s="2">
        <v>-501781</v>
      </c>
    </row>
    <row r="16" spans="1:12" ht="15.75" customHeight="1">
      <c r="A16" s="14" t="s">
        <v>88</v>
      </c>
      <c r="B16" s="14"/>
      <c r="C16" s="14"/>
      <c r="D16" s="41"/>
      <c r="E16" s="47"/>
      <c r="F16" s="35"/>
      <c r="G16" s="41"/>
      <c r="H16" s="47"/>
      <c r="J16" s="2" t="s">
        <v>89</v>
      </c>
      <c r="L16" s="2">
        <v>785793</v>
      </c>
    </row>
    <row r="17" spans="1:12" ht="15.75" customHeight="1">
      <c r="A17" s="14"/>
      <c r="B17" s="68" t="s">
        <v>90</v>
      </c>
      <c r="C17" s="14"/>
      <c r="D17" s="41">
        <f>-558-796</f>
        <v>-1354</v>
      </c>
      <c r="E17" s="47"/>
      <c r="F17" s="35"/>
      <c r="G17" s="71">
        <v>3043</v>
      </c>
      <c r="H17" s="47"/>
      <c r="J17" s="2" t="s">
        <v>91</v>
      </c>
      <c r="L17" s="2">
        <v>-1969787</v>
      </c>
    </row>
    <row r="18" spans="1:12" ht="15.75" customHeight="1">
      <c r="A18" s="14"/>
      <c r="B18" s="68" t="s">
        <v>92</v>
      </c>
      <c r="C18" s="14"/>
      <c r="D18" s="41">
        <v>-7350</v>
      </c>
      <c r="E18" s="47"/>
      <c r="F18" s="35"/>
      <c r="G18" s="71">
        <v>0</v>
      </c>
      <c r="H18" s="47"/>
      <c r="L18" s="1">
        <f>SUM(L11:L17)</f>
        <v>-557681</v>
      </c>
    </row>
    <row r="19" spans="1:8" ht="15.75" customHeight="1">
      <c r="A19" s="14"/>
      <c r="B19" s="68" t="s">
        <v>26</v>
      </c>
      <c r="C19" s="14"/>
      <c r="D19" s="41">
        <v>70</v>
      </c>
      <c r="E19" s="47"/>
      <c r="F19" s="35"/>
      <c r="G19" s="71">
        <v>70</v>
      </c>
      <c r="H19" s="47"/>
    </row>
    <row r="20" spans="1:13" ht="15.75" customHeight="1">
      <c r="A20" s="14"/>
      <c r="B20" s="68" t="s">
        <v>27</v>
      </c>
      <c r="C20" s="14"/>
      <c r="D20" s="41">
        <v>-327</v>
      </c>
      <c r="E20" s="47"/>
      <c r="F20" s="35"/>
      <c r="G20" s="71">
        <v>-265</v>
      </c>
      <c r="H20" s="47"/>
      <c r="L20" s="2" t="s">
        <v>93</v>
      </c>
      <c r="M20" s="2" t="s">
        <v>145</v>
      </c>
    </row>
    <row r="21" spans="1:13" ht="15.75" customHeight="1">
      <c r="A21" s="14"/>
      <c r="B21" s="68"/>
      <c r="C21" s="14"/>
      <c r="D21" s="43"/>
      <c r="E21" s="47"/>
      <c r="F21" s="35"/>
      <c r="G21" s="69"/>
      <c r="H21" s="47"/>
      <c r="J21" s="2" t="s">
        <v>94</v>
      </c>
      <c r="L21" s="2">
        <f>9276724</f>
        <v>9276724</v>
      </c>
      <c r="M21" s="2">
        <v>10062517</v>
      </c>
    </row>
    <row r="22" spans="1:13" ht="15.75" customHeight="1" hidden="1">
      <c r="A22" s="14"/>
      <c r="B22" s="14"/>
      <c r="C22" s="14"/>
      <c r="D22" s="41"/>
      <c r="E22" s="47"/>
      <c r="F22" s="35"/>
      <c r="G22" s="41"/>
      <c r="H22" s="47"/>
      <c r="J22" s="2" t="s">
        <v>95</v>
      </c>
      <c r="L22" s="2">
        <v>-501781</v>
      </c>
      <c r="M22" s="2">
        <v>-501781</v>
      </c>
    </row>
    <row r="23" spans="1:13" ht="15.75" customHeight="1">
      <c r="A23" s="14" t="s">
        <v>96</v>
      </c>
      <c r="B23" s="14"/>
      <c r="C23" s="14"/>
      <c r="D23" s="41">
        <f>SUM(D14:D21)</f>
        <v>-4253</v>
      </c>
      <c r="E23" s="47"/>
      <c r="F23" s="35"/>
      <c r="G23" s="41">
        <f>SUM(G14:G21)</f>
        <v>1128</v>
      </c>
      <c r="H23" s="47"/>
      <c r="L23" s="1">
        <f>SUM(L21:L22)</f>
        <v>8774943</v>
      </c>
      <c r="M23" s="1">
        <f>SUM(M21:M22)</f>
        <v>9560736</v>
      </c>
    </row>
    <row r="24" spans="1:13" ht="15.75" customHeight="1">
      <c r="A24" s="14"/>
      <c r="B24" s="14"/>
      <c r="C24" s="14"/>
      <c r="D24" s="41"/>
      <c r="E24" s="47"/>
      <c r="F24" s="35"/>
      <c r="G24" s="41"/>
      <c r="H24" s="47"/>
      <c r="J24" s="2" t="s">
        <v>97</v>
      </c>
      <c r="L24" s="2">
        <v>1969787</v>
      </c>
      <c r="M24" s="2">
        <v>1969787</v>
      </c>
    </row>
    <row r="25" spans="1:13" ht="15.75" customHeight="1">
      <c r="A25" s="14" t="s">
        <v>28</v>
      </c>
      <c r="B25" s="14"/>
      <c r="C25" s="14"/>
      <c r="D25" s="41"/>
      <c r="E25" s="47"/>
      <c r="F25" s="35"/>
      <c r="G25" s="41"/>
      <c r="H25" s="47"/>
      <c r="L25" s="2">
        <f>L23-L24</f>
        <v>6805156</v>
      </c>
      <c r="M25" s="2">
        <f>M23-M24</f>
        <v>7590949</v>
      </c>
    </row>
    <row r="26" spans="1:8" ht="9.75" customHeight="1">
      <c r="A26" s="14"/>
      <c r="B26" s="14"/>
      <c r="C26" s="14"/>
      <c r="D26" s="41"/>
      <c r="E26" s="47"/>
      <c r="F26" s="35"/>
      <c r="G26" s="41"/>
      <c r="H26" s="47"/>
    </row>
    <row r="27" spans="1:12" ht="15.75" customHeight="1">
      <c r="A27" s="14"/>
      <c r="B27" s="68" t="s">
        <v>47</v>
      </c>
      <c r="C27" s="14"/>
      <c r="D27" s="41">
        <v>14630</v>
      </c>
      <c r="E27" s="47"/>
      <c r="F27" s="35"/>
      <c r="G27" s="71">
        <v>-4931</v>
      </c>
      <c r="H27" s="47"/>
      <c r="J27" s="2" t="s">
        <v>98</v>
      </c>
      <c r="L27" s="2">
        <f>L25-M25</f>
        <v>-785793</v>
      </c>
    </row>
    <row r="28" spans="1:8" ht="15.75" customHeight="1">
      <c r="A28" s="14"/>
      <c r="B28" s="68" t="s">
        <v>48</v>
      </c>
      <c r="C28" s="14"/>
      <c r="D28" s="41">
        <v>-8281</v>
      </c>
      <c r="E28" s="47"/>
      <c r="F28" s="35"/>
      <c r="G28" s="71">
        <v>1548</v>
      </c>
      <c r="H28" s="47"/>
    </row>
    <row r="29" spans="1:8" ht="9.75" customHeight="1">
      <c r="A29" s="14"/>
      <c r="B29" s="14"/>
      <c r="C29" s="14"/>
      <c r="D29" s="43"/>
      <c r="E29" s="47"/>
      <c r="F29" s="35"/>
      <c r="G29" s="43"/>
      <c r="H29" s="47"/>
    </row>
    <row r="30" spans="1:8" ht="15.75" customHeight="1" hidden="1">
      <c r="A30" s="14"/>
      <c r="B30" s="14"/>
      <c r="C30" s="14"/>
      <c r="D30" s="41"/>
      <c r="E30" s="47"/>
      <c r="F30" s="35"/>
      <c r="G30" s="41"/>
      <c r="H30" s="47"/>
    </row>
    <row r="31" spans="1:8" ht="15.75" customHeight="1" hidden="1">
      <c r="A31" s="14"/>
      <c r="B31" s="14"/>
      <c r="C31" s="14"/>
      <c r="D31" s="41"/>
      <c r="E31" s="47"/>
      <c r="F31" s="35"/>
      <c r="G31" s="41"/>
      <c r="H31" s="47"/>
    </row>
    <row r="32" spans="1:8" ht="15.75" customHeight="1">
      <c r="A32" s="14"/>
      <c r="B32" s="14" t="s">
        <v>148</v>
      </c>
      <c r="C32" s="14"/>
      <c r="D32" s="41">
        <f>SUM(D23:D29)</f>
        <v>2096</v>
      </c>
      <c r="E32" s="47"/>
      <c r="F32" s="35"/>
      <c r="G32" s="41">
        <f>SUM(G23:G29)</f>
        <v>-2255</v>
      </c>
      <c r="H32" s="47"/>
    </row>
    <row r="33" spans="1:8" ht="8.25" customHeight="1">
      <c r="A33" s="14"/>
      <c r="B33" s="14"/>
      <c r="C33" s="14"/>
      <c r="D33" s="41"/>
      <c r="E33" s="47"/>
      <c r="F33" s="35"/>
      <c r="G33" s="41"/>
      <c r="H33" s="47"/>
    </row>
    <row r="34" spans="1:8" ht="15.75" customHeight="1">
      <c r="A34" s="14"/>
      <c r="B34" s="14" t="s">
        <v>99</v>
      </c>
      <c r="C34" s="14"/>
      <c r="D34" s="41">
        <v>442</v>
      </c>
      <c r="E34" s="47"/>
      <c r="F34" s="35"/>
      <c r="G34" s="71">
        <v>-138</v>
      </c>
      <c r="H34" s="47"/>
    </row>
    <row r="35" spans="1:8" ht="15.75" customHeight="1">
      <c r="A35" s="14"/>
      <c r="B35" s="14" t="s">
        <v>100</v>
      </c>
      <c r="C35" s="14"/>
      <c r="D35" s="41">
        <f>-D19</f>
        <v>-70</v>
      </c>
      <c r="E35" s="47"/>
      <c r="F35" s="35"/>
      <c r="G35" s="71">
        <v>-70</v>
      </c>
      <c r="H35" s="47"/>
    </row>
    <row r="36" spans="1:8" ht="7.5" customHeight="1">
      <c r="A36" s="14"/>
      <c r="B36" s="14"/>
      <c r="C36" s="14"/>
      <c r="D36" s="43"/>
      <c r="E36" s="47"/>
      <c r="F36" s="35"/>
      <c r="G36" s="43"/>
      <c r="H36" s="47"/>
    </row>
    <row r="37" spans="1:8" ht="15.75" customHeight="1" thickBot="1">
      <c r="A37" s="14" t="s">
        <v>149</v>
      </c>
      <c r="B37" s="14"/>
      <c r="C37" s="14"/>
      <c r="D37" s="70">
        <f>SUM(D32:D36)</f>
        <v>2468</v>
      </c>
      <c r="E37" s="47"/>
      <c r="F37" s="35"/>
      <c r="G37" s="70">
        <f>SUM(G32:G36)</f>
        <v>-2463</v>
      </c>
      <c r="H37" s="47"/>
    </row>
    <row r="38" spans="1:8" ht="15.75" customHeight="1">
      <c r="A38" s="14"/>
      <c r="B38" s="14"/>
      <c r="C38" s="14"/>
      <c r="D38" s="41"/>
      <c r="E38" s="47"/>
      <c r="F38" s="35"/>
      <c r="G38" s="41"/>
      <c r="H38" s="47"/>
    </row>
    <row r="39" spans="1:8" ht="15.75" customHeight="1">
      <c r="A39" s="14" t="s">
        <v>101</v>
      </c>
      <c r="B39" s="14"/>
      <c r="C39" s="14"/>
      <c r="D39" s="41"/>
      <c r="E39" s="47"/>
      <c r="F39" s="35"/>
      <c r="G39" s="41"/>
      <c r="H39" s="47"/>
    </row>
    <row r="40" spans="1:8" ht="9" customHeight="1">
      <c r="A40" s="14"/>
      <c r="B40" s="14"/>
      <c r="C40" s="14"/>
      <c r="D40" s="41"/>
      <c r="E40" s="47"/>
      <c r="F40" s="35"/>
      <c r="G40" s="41"/>
      <c r="H40" s="47"/>
    </row>
    <row r="41" spans="1:8" ht="15.75" customHeight="1">
      <c r="A41" s="14"/>
      <c r="B41" s="14" t="s">
        <v>102</v>
      </c>
      <c r="C41" s="14"/>
      <c r="D41" s="41">
        <v>-24</v>
      </c>
      <c r="E41" s="47"/>
      <c r="F41" s="35"/>
      <c r="G41" s="71">
        <v>-106</v>
      </c>
      <c r="H41" s="47"/>
    </row>
    <row r="42" spans="1:8" ht="15.75" customHeight="1">
      <c r="A42" s="14"/>
      <c r="B42" s="14" t="s">
        <v>103</v>
      </c>
      <c r="C42" s="14"/>
      <c r="D42" s="41">
        <v>11064</v>
      </c>
      <c r="E42" s="47"/>
      <c r="F42" s="35"/>
      <c r="G42" s="72">
        <v>566</v>
      </c>
      <c r="H42" s="47"/>
    </row>
    <row r="43" spans="1:8" ht="15.75" customHeight="1">
      <c r="A43" s="14"/>
      <c r="B43" s="14" t="s">
        <v>31</v>
      </c>
      <c r="C43" s="14"/>
      <c r="D43" s="41">
        <f>-D20</f>
        <v>327</v>
      </c>
      <c r="E43" s="47"/>
      <c r="F43" s="35"/>
      <c r="G43" s="71">
        <v>265</v>
      </c>
      <c r="H43" s="47"/>
    </row>
    <row r="44" spans="1:8" ht="15.75" customHeight="1">
      <c r="A44" s="14"/>
      <c r="B44" s="14" t="s">
        <v>152</v>
      </c>
      <c r="C44" s="14"/>
      <c r="D44" s="43">
        <f>-1709-126-3431</f>
        <v>-5266</v>
      </c>
      <c r="E44" s="47"/>
      <c r="F44" s="35"/>
      <c r="G44" s="43">
        <v>0</v>
      </c>
      <c r="H44" s="47"/>
    </row>
    <row r="45" spans="1:8" ht="15.75" customHeight="1" thickBot="1">
      <c r="A45" s="14" t="s">
        <v>153</v>
      </c>
      <c r="B45" s="14"/>
      <c r="C45" s="14"/>
      <c r="D45" s="70">
        <f>SUM(D41:D44)</f>
        <v>6101</v>
      </c>
      <c r="E45" s="47"/>
      <c r="F45" s="35"/>
      <c r="G45" s="70">
        <f>SUM(G41:G44)</f>
        <v>725</v>
      </c>
      <c r="H45" s="47"/>
    </row>
    <row r="46" spans="1:8" ht="15.75" customHeight="1">
      <c r="A46" s="14"/>
      <c r="B46" s="14"/>
      <c r="C46" s="14"/>
      <c r="D46" s="41"/>
      <c r="E46" s="47"/>
      <c r="F46" s="35"/>
      <c r="G46" s="41"/>
      <c r="H46" s="47"/>
    </row>
    <row r="47" spans="1:8" ht="15.75" customHeight="1">
      <c r="A47" s="14" t="s">
        <v>104</v>
      </c>
      <c r="B47" s="14"/>
      <c r="C47" s="14"/>
      <c r="D47" s="41"/>
      <c r="E47" s="47"/>
      <c r="F47" s="35"/>
      <c r="G47" s="41"/>
      <c r="H47" s="47"/>
    </row>
    <row r="48" spans="1:8" ht="9" customHeight="1">
      <c r="A48" s="14"/>
      <c r="B48" s="14"/>
      <c r="C48" s="14"/>
      <c r="D48" s="41"/>
      <c r="E48" s="47"/>
      <c r="F48" s="35"/>
      <c r="G48" s="41"/>
      <c r="H48" s="47"/>
    </row>
    <row r="49" spans="1:8" ht="15.75" customHeight="1">
      <c r="A49" s="14"/>
      <c r="B49" s="14" t="s">
        <v>150</v>
      </c>
      <c r="C49" s="14"/>
      <c r="D49" s="41"/>
      <c r="E49" s="47"/>
      <c r="F49" s="35"/>
      <c r="G49" s="72"/>
      <c r="H49" s="47"/>
    </row>
    <row r="50" spans="1:8" ht="15.75" customHeight="1">
      <c r="A50" s="14"/>
      <c r="B50" s="14" t="s">
        <v>151</v>
      </c>
      <c r="C50" s="14"/>
      <c r="D50" s="41">
        <f>15415-384</f>
        <v>15031</v>
      </c>
      <c r="E50" s="47"/>
      <c r="F50" s="35"/>
      <c r="G50" s="72">
        <v>0</v>
      </c>
      <c r="H50" s="47"/>
    </row>
    <row r="51" spans="1:8" ht="15.75" customHeight="1">
      <c r="A51" s="14"/>
      <c r="B51" s="14" t="s">
        <v>155</v>
      </c>
      <c r="C51" s="14"/>
      <c r="D51" s="41">
        <v>-2997</v>
      </c>
      <c r="E51" s="47"/>
      <c r="F51" s="35"/>
      <c r="G51" s="41">
        <v>-1961</v>
      </c>
      <c r="H51" s="47"/>
    </row>
    <row r="52" spans="1:8" ht="15.75" customHeight="1" thickBot="1">
      <c r="A52" s="14" t="s">
        <v>154</v>
      </c>
      <c r="B52" s="14"/>
      <c r="C52" s="14"/>
      <c r="D52" s="53">
        <f>SUM(D50:D51)</f>
        <v>12034</v>
      </c>
      <c r="E52" s="47"/>
      <c r="F52" s="35"/>
      <c r="G52" s="53">
        <f>SUM(G50:G51)</f>
        <v>-1961</v>
      </c>
      <c r="H52" s="47"/>
    </row>
    <row r="53" spans="1:8" ht="15.75" customHeight="1">
      <c r="A53" s="14"/>
      <c r="B53" s="14"/>
      <c r="C53" s="14"/>
      <c r="D53" s="41"/>
      <c r="E53" s="47"/>
      <c r="F53" s="35"/>
      <c r="G53" s="41"/>
      <c r="H53" s="47"/>
    </row>
    <row r="54" spans="1:8" ht="15.75" customHeight="1">
      <c r="A54" s="14" t="s">
        <v>105</v>
      </c>
      <c r="B54" s="14"/>
      <c r="C54" s="14"/>
      <c r="D54" s="41">
        <f>D37+D45+D52</f>
        <v>20603</v>
      </c>
      <c r="E54" s="47"/>
      <c r="F54" s="35"/>
      <c r="G54" s="41">
        <f>G37+G45+G51</f>
        <v>-3699</v>
      </c>
      <c r="H54" s="47"/>
    </row>
    <row r="55" spans="1:8" ht="15.75" customHeight="1">
      <c r="A55" s="14"/>
      <c r="B55" s="14"/>
      <c r="C55" s="14"/>
      <c r="D55" s="41"/>
      <c r="E55" s="47"/>
      <c r="F55" s="35"/>
      <c r="G55" s="41"/>
      <c r="H55" s="47"/>
    </row>
    <row r="56" spans="1:8" ht="15.75" customHeight="1">
      <c r="A56" s="14" t="s">
        <v>106</v>
      </c>
      <c r="B56" s="14"/>
      <c r="C56" s="14"/>
      <c r="D56" s="41">
        <v>2071</v>
      </c>
      <c r="E56" s="47"/>
      <c r="F56" s="35"/>
      <c r="G56" s="71">
        <v>8162</v>
      </c>
      <c r="H56" s="47"/>
    </row>
    <row r="57" spans="1:8" ht="15.75" customHeight="1">
      <c r="A57" s="14"/>
      <c r="B57" s="14"/>
      <c r="C57" s="14"/>
      <c r="D57" s="43"/>
      <c r="E57" s="47"/>
      <c r="F57" s="35"/>
      <c r="G57" s="43"/>
      <c r="H57" s="47"/>
    </row>
    <row r="58" spans="1:10" ht="15.75" customHeight="1" thickBot="1">
      <c r="A58" s="14" t="s">
        <v>107</v>
      </c>
      <c r="B58" s="14"/>
      <c r="C58" s="14"/>
      <c r="D58" s="59">
        <f>SUM(D54:D57)</f>
        <v>22674</v>
      </c>
      <c r="E58" s="47"/>
      <c r="F58" s="35"/>
      <c r="G58" s="59">
        <f>SUM(G54:G57)</f>
        <v>4463</v>
      </c>
      <c r="H58" s="47"/>
      <c r="I58" s="4"/>
      <c r="J58" s="4"/>
    </row>
    <row r="59" spans="1:8" ht="16.5" thickTop="1">
      <c r="A59" s="14"/>
      <c r="B59" s="14"/>
      <c r="C59" s="14"/>
      <c r="D59" s="73"/>
      <c r="E59" s="35"/>
      <c r="F59" s="35"/>
      <c r="G59" s="73"/>
      <c r="H59" s="35"/>
    </row>
    <row r="60" spans="1:6" ht="15.75" customHeight="1">
      <c r="A60" s="50" t="s">
        <v>156</v>
      </c>
      <c r="C60" s="14"/>
      <c r="D60" s="14"/>
      <c r="E60" s="14"/>
      <c r="F60" s="14"/>
    </row>
    <row r="61" spans="1:6" ht="15.75" customHeight="1">
      <c r="A61" s="50" t="s">
        <v>141</v>
      </c>
      <c r="C61" s="14"/>
      <c r="D61" s="48"/>
      <c r="E61" s="14"/>
      <c r="F61" s="48"/>
    </row>
    <row r="66" ht="15.75">
      <c r="D66" s="57"/>
    </row>
  </sheetData>
  <printOptions/>
  <pageMargins left="1" right="0" top="0.5" bottom="0" header="0" footer="0"/>
  <pageSetup firstPageNumber="5" useFirstPageNumber="1" horizontalDpi="600" verticalDpi="600" orientation="portrait" paperSize="9" scale="80" r:id="rId1"/>
  <headerFooter alignWithMargins="0">
    <oddFooter>&amp;C&amp;"Times New Roman,Regular"&amp;12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6">
      <selection activeCell="A34" sqref="A34"/>
    </sheetView>
  </sheetViews>
  <sheetFormatPr defaultColWidth="9.140625" defaultRowHeight="12.75"/>
  <cols>
    <col min="1" max="1" width="12.28125" style="2" customWidth="1"/>
    <col min="2" max="2" width="28.00390625" style="2" customWidth="1"/>
    <col min="3" max="3" width="18.7109375" style="2" customWidth="1"/>
    <col min="4" max="4" width="2.7109375" style="2" customWidth="1"/>
    <col min="5" max="5" width="20.7109375" style="2" customWidth="1"/>
    <col min="6" max="6" width="2.7109375" style="2" customWidth="1"/>
    <col min="7" max="7" width="17.7109375" style="2" customWidth="1"/>
    <col min="8" max="8" width="2.7109375" style="2" customWidth="1"/>
    <col min="9" max="9" width="20.7109375" style="2" customWidth="1"/>
    <col min="10" max="16384" width="9.140625" style="2" customWidth="1"/>
  </cols>
  <sheetData>
    <row r="1" spans="1:6" s="74" customFormat="1" ht="18.75" customHeight="1">
      <c r="A1" s="54" t="s">
        <v>82</v>
      </c>
      <c r="B1" s="54"/>
      <c r="C1" s="54"/>
      <c r="D1" s="54"/>
      <c r="E1" s="54"/>
      <c r="F1" s="54"/>
    </row>
    <row r="2" spans="1:5" ht="15.75" customHeight="1">
      <c r="A2" s="23" t="s">
        <v>63</v>
      </c>
      <c r="B2" s="23"/>
      <c r="E2" s="12"/>
    </row>
    <row r="3" spans="1:6" ht="15.75" customHeight="1">
      <c r="A3" s="63" t="s">
        <v>64</v>
      </c>
      <c r="B3" s="63"/>
      <c r="F3" s="18"/>
    </row>
    <row r="4" spans="1:6" ht="15.75" customHeight="1">
      <c r="A4" s="63"/>
      <c r="B4" s="63"/>
      <c r="F4" s="18"/>
    </row>
    <row r="5" spans="1:6" ht="15.75" customHeight="1">
      <c r="A5" s="23" t="s">
        <v>159</v>
      </c>
      <c r="B5" s="23" t="s">
        <v>160</v>
      </c>
      <c r="F5" s="18"/>
    </row>
    <row r="6" ht="15.75" customHeight="1">
      <c r="B6" s="23" t="s">
        <v>162</v>
      </c>
    </row>
    <row r="7" ht="15.75" customHeight="1">
      <c r="B7" s="23"/>
    </row>
    <row r="8" spans="3:9" ht="15.75" customHeight="1">
      <c r="C8" s="12"/>
      <c r="D8" s="12"/>
      <c r="E8" s="12"/>
      <c r="F8" s="12"/>
      <c r="G8" s="12"/>
      <c r="H8" s="12"/>
      <c r="I8" s="12"/>
    </row>
    <row r="9" spans="3:9" ht="15.75" customHeight="1">
      <c r="C9" s="92" t="s">
        <v>33</v>
      </c>
      <c r="D9" s="92"/>
      <c r="E9" s="92"/>
      <c r="G9" s="92" t="s">
        <v>34</v>
      </c>
      <c r="H9" s="92"/>
      <c r="I9" s="92"/>
    </row>
    <row r="10" spans="3:9" ht="15.75" customHeight="1">
      <c r="C10" s="12" t="s">
        <v>0</v>
      </c>
      <c r="D10" s="12"/>
      <c r="E10" s="12" t="s">
        <v>37</v>
      </c>
      <c r="G10" s="12" t="s">
        <v>0</v>
      </c>
      <c r="I10" s="12" t="s">
        <v>37</v>
      </c>
    </row>
    <row r="11" spans="3:9" ht="15.75" customHeight="1">
      <c r="C11" s="12" t="s">
        <v>35</v>
      </c>
      <c r="D11" s="12"/>
      <c r="E11" s="12" t="s">
        <v>36</v>
      </c>
      <c r="F11" s="63"/>
      <c r="G11" s="12" t="s">
        <v>35</v>
      </c>
      <c r="I11" s="12" t="s">
        <v>36</v>
      </c>
    </row>
    <row r="12" spans="3:9" ht="15.75" customHeight="1">
      <c r="C12" s="12" t="s">
        <v>1</v>
      </c>
      <c r="D12" s="12"/>
      <c r="E12" s="12" t="s">
        <v>1</v>
      </c>
      <c r="F12" s="63"/>
      <c r="G12" s="12" t="s">
        <v>38</v>
      </c>
      <c r="I12" s="12" t="s">
        <v>39</v>
      </c>
    </row>
    <row r="13" spans="3:9" ht="15.75" customHeight="1">
      <c r="C13" s="13" t="s">
        <v>66</v>
      </c>
      <c r="D13" s="80"/>
      <c r="E13" s="13" t="s">
        <v>57</v>
      </c>
      <c r="F13" s="63"/>
      <c r="G13" s="13" t="s">
        <v>66</v>
      </c>
      <c r="I13" s="13" t="s">
        <v>57</v>
      </c>
    </row>
    <row r="14" spans="3:9" ht="15.75" customHeight="1">
      <c r="C14" s="12" t="s">
        <v>2</v>
      </c>
      <c r="D14" s="12"/>
      <c r="E14" s="12" t="s">
        <v>2</v>
      </c>
      <c r="F14" s="63"/>
      <c r="G14" s="12" t="s">
        <v>2</v>
      </c>
      <c r="I14" s="12" t="s">
        <v>2</v>
      </c>
    </row>
    <row r="15" ht="15.75" customHeight="1"/>
    <row r="16" spans="1:9" ht="15.75" customHeight="1">
      <c r="A16" s="2" t="s">
        <v>10</v>
      </c>
      <c r="C16" s="6">
        <f>pl!E19</f>
        <v>424</v>
      </c>
      <c r="D16" s="6"/>
      <c r="E16" s="6">
        <f>pl!G19</f>
        <v>19318</v>
      </c>
      <c r="F16" s="6"/>
      <c r="G16" s="6">
        <f>pl!I19</f>
        <v>21129</v>
      </c>
      <c r="H16" s="7"/>
      <c r="I16" s="6">
        <f>pl!K19</f>
        <v>58000</v>
      </c>
    </row>
    <row r="17" spans="3:9" ht="15.75" customHeight="1">
      <c r="C17" s="3"/>
      <c r="D17" s="3"/>
      <c r="E17" s="3"/>
      <c r="F17" s="3"/>
      <c r="G17" s="3"/>
      <c r="H17" s="3"/>
      <c r="I17" s="3"/>
    </row>
    <row r="18" spans="1:9" ht="15.75" customHeight="1">
      <c r="A18" s="2" t="s">
        <v>115</v>
      </c>
      <c r="C18" s="8">
        <f>pl!E31</f>
        <v>388</v>
      </c>
      <c r="D18" s="8"/>
      <c r="E18" s="8">
        <f>pl!G31</f>
        <v>-959</v>
      </c>
      <c r="F18" s="8"/>
      <c r="G18" s="8">
        <f>pl!I31</f>
        <v>4708</v>
      </c>
      <c r="H18" s="3"/>
      <c r="I18" s="8">
        <f>pl!K31</f>
        <v>-1720</v>
      </c>
    </row>
    <row r="19" spans="3:9" ht="15.75" customHeight="1"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116</v>
      </c>
      <c r="C20" s="3"/>
      <c r="D20" s="3"/>
      <c r="E20" s="3"/>
      <c r="F20" s="3"/>
      <c r="G20" s="3"/>
      <c r="H20" s="3"/>
      <c r="I20" s="3"/>
    </row>
    <row r="21" spans="1:9" ht="15.75" customHeight="1">
      <c r="A21" s="2" t="s">
        <v>40</v>
      </c>
      <c r="C21" s="3">
        <f>pl!E39</f>
        <v>690</v>
      </c>
      <c r="D21" s="3"/>
      <c r="E21" s="3">
        <f>pl!G39</f>
        <v>-955</v>
      </c>
      <c r="F21" s="3"/>
      <c r="G21" s="3">
        <f>pl!I39</f>
        <v>5005</v>
      </c>
      <c r="H21" s="3"/>
      <c r="I21" s="3">
        <f>pl!K39</f>
        <v>-1670</v>
      </c>
    </row>
    <row r="22" spans="3:9" ht="15.75" customHeight="1">
      <c r="C22" s="3"/>
      <c r="D22" s="3"/>
      <c r="E22" s="3"/>
      <c r="F22" s="3"/>
      <c r="G22" s="3"/>
      <c r="H22" s="3"/>
      <c r="I22" s="3"/>
    </row>
    <row r="23" spans="1:9" ht="15.75" customHeight="1">
      <c r="A23" s="2" t="s">
        <v>117</v>
      </c>
      <c r="C23" s="3">
        <f>C21</f>
        <v>690</v>
      </c>
      <c r="D23" s="3"/>
      <c r="E23" s="3">
        <f>E21</f>
        <v>-955</v>
      </c>
      <c r="F23" s="3"/>
      <c r="G23" s="3">
        <f>G21</f>
        <v>5005</v>
      </c>
      <c r="H23" s="3"/>
      <c r="I23" s="3">
        <f>I21</f>
        <v>-1670</v>
      </c>
    </row>
    <row r="24" spans="3:9" ht="15.75" customHeight="1">
      <c r="C24" s="3"/>
      <c r="D24" s="3"/>
      <c r="E24" s="3"/>
      <c r="F24" s="3"/>
      <c r="G24" s="3"/>
      <c r="H24" s="3"/>
      <c r="I24" s="3"/>
    </row>
    <row r="25" spans="1:9" ht="15.75" customHeight="1">
      <c r="A25" s="2" t="s">
        <v>161</v>
      </c>
      <c r="C25" s="9">
        <f>pl!E42</f>
        <v>1.1406844106463878</v>
      </c>
      <c r="D25" s="9"/>
      <c r="E25" s="9">
        <f>pl!G42</f>
        <v>-1.58</v>
      </c>
      <c r="F25" s="9"/>
      <c r="G25" s="9">
        <f>pl!I42</f>
        <v>8.274246982972393</v>
      </c>
      <c r="H25" s="3"/>
      <c r="I25" s="9">
        <f>pl!K42</f>
        <v>-2.76</v>
      </c>
    </row>
    <row r="26" spans="3:9" ht="15.75" customHeight="1">
      <c r="C26" s="3"/>
      <c r="D26" s="3"/>
      <c r="E26" s="3"/>
      <c r="F26" s="3"/>
      <c r="G26" s="3"/>
      <c r="H26" s="3"/>
      <c r="I26" s="3"/>
    </row>
    <row r="27" spans="1:9" ht="15.75" customHeight="1">
      <c r="A27" s="2" t="s">
        <v>41</v>
      </c>
      <c r="C27" s="3">
        <v>0</v>
      </c>
      <c r="D27" s="3"/>
      <c r="E27" s="3">
        <v>0</v>
      </c>
      <c r="F27" s="3"/>
      <c r="G27" s="3">
        <v>0</v>
      </c>
      <c r="H27" s="3"/>
      <c r="I27" s="3">
        <v>0</v>
      </c>
    </row>
    <row r="28" spans="3:9" ht="15.75" customHeight="1">
      <c r="C28" s="3"/>
      <c r="D28" s="3"/>
      <c r="E28" s="3"/>
      <c r="F28" s="3"/>
      <c r="G28" s="3"/>
      <c r="H28" s="3"/>
      <c r="I28" s="3"/>
    </row>
    <row r="29" spans="3:9" ht="15.75" customHeight="1">
      <c r="C29" s="10" t="s">
        <v>42</v>
      </c>
      <c r="D29" s="11"/>
      <c r="E29" s="10" t="s">
        <v>43</v>
      </c>
      <c r="F29" s="3"/>
      <c r="G29" s="3"/>
      <c r="H29" s="3"/>
      <c r="I29" s="3"/>
    </row>
    <row r="30" spans="3:9" ht="15.75" customHeight="1">
      <c r="C30" s="10" t="s">
        <v>0</v>
      </c>
      <c r="D30" s="11"/>
      <c r="E30" s="10" t="s">
        <v>44</v>
      </c>
      <c r="F30" s="3"/>
      <c r="G30" s="3"/>
      <c r="H30" s="3"/>
      <c r="I30" s="3"/>
    </row>
    <row r="31" spans="3:9" ht="15.75" customHeight="1">
      <c r="C31" s="10" t="s">
        <v>1</v>
      </c>
      <c r="D31" s="11"/>
      <c r="E31" s="10" t="s">
        <v>45</v>
      </c>
      <c r="F31" s="3"/>
      <c r="G31" s="3"/>
      <c r="H31" s="3"/>
      <c r="I31" s="3"/>
    </row>
    <row r="32" spans="3:9" ht="15.75" customHeight="1">
      <c r="C32" s="10"/>
      <c r="D32" s="11"/>
      <c r="E32" s="10"/>
      <c r="F32" s="3"/>
      <c r="G32" s="3"/>
      <c r="H32" s="3"/>
      <c r="I32" s="3"/>
    </row>
    <row r="33" spans="1:9" ht="15.75" customHeight="1">
      <c r="A33" s="2" t="s">
        <v>171</v>
      </c>
      <c r="C33" s="9">
        <f>'bs'!E50</f>
        <v>1.6741940816663912</v>
      </c>
      <c r="D33" s="3"/>
      <c r="E33" s="9">
        <f>'bs'!G50</f>
        <v>1.335047115225657</v>
      </c>
      <c r="F33" s="3"/>
      <c r="G33" s="3"/>
      <c r="H33" s="3"/>
      <c r="I33" s="3"/>
    </row>
    <row r="34" ht="15.75" customHeight="1"/>
  </sheetData>
  <mergeCells count="2">
    <mergeCell ref="C9:E9"/>
    <mergeCell ref="G9:I9"/>
  </mergeCells>
  <printOptions/>
  <pageMargins left="1" right="0" top="0.5" bottom="0.5" header="0" footer="0"/>
  <pageSetup horizontalDpi="600" verticalDpi="600" orientation="landscape" paperSize="9" scale="95" r:id="rId1"/>
  <headerFooter alignWithMargins="0">
    <oddFooter>&amp;C&amp;"Times New Roman,Regular"&amp;12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SheetLayoutView="100" workbookViewId="0" topLeftCell="A1">
      <selection activeCell="E8" sqref="E8"/>
    </sheetView>
  </sheetViews>
  <sheetFormatPr defaultColWidth="9.140625" defaultRowHeight="12.75"/>
  <cols>
    <col min="1" max="1" width="13.00390625" style="2" customWidth="1"/>
    <col min="2" max="2" width="22.7109375" style="2" customWidth="1"/>
    <col min="3" max="3" width="19.7109375" style="2" customWidth="1"/>
    <col min="4" max="4" width="2.7109375" style="2" customWidth="1"/>
    <col min="5" max="5" width="19.7109375" style="2" customWidth="1"/>
    <col min="6" max="6" width="2.7109375" style="2" customWidth="1"/>
    <col min="7" max="7" width="19.7109375" style="2" customWidth="1"/>
    <col min="8" max="8" width="2.7109375" style="2" customWidth="1"/>
    <col min="9" max="9" width="20.28125" style="2" customWidth="1"/>
    <col min="10" max="16384" width="9.140625" style="2" customWidth="1"/>
  </cols>
  <sheetData>
    <row r="1" spans="1:6" s="74" customFormat="1" ht="18.75" customHeight="1">
      <c r="A1" s="54" t="s">
        <v>82</v>
      </c>
      <c r="B1" s="54"/>
      <c r="C1" s="54"/>
      <c r="D1" s="54"/>
      <c r="E1" s="54"/>
      <c r="F1" s="54"/>
    </row>
    <row r="2" spans="1:6" ht="15.75" customHeight="1">
      <c r="A2" s="23" t="s">
        <v>63</v>
      </c>
      <c r="B2" s="23"/>
      <c r="F2" s="12"/>
    </row>
    <row r="3" spans="1:6" ht="15.75" customHeight="1">
      <c r="A3" s="63" t="s">
        <v>64</v>
      </c>
      <c r="B3" s="63"/>
      <c r="F3" s="18"/>
    </row>
    <row r="4" spans="1:2" ht="15.75" customHeight="1">
      <c r="A4" s="1"/>
      <c r="B4" s="1"/>
    </row>
    <row r="5" spans="1:2" ht="15.75" customHeight="1">
      <c r="A5" s="1" t="s">
        <v>163</v>
      </c>
      <c r="B5" s="1" t="s">
        <v>168</v>
      </c>
    </row>
    <row r="6" spans="1:2" ht="15.75" customHeight="1">
      <c r="A6" s="1"/>
      <c r="B6" s="66" t="s">
        <v>164</v>
      </c>
    </row>
    <row r="7" spans="4:9" ht="15.75" customHeight="1">
      <c r="D7" s="66"/>
      <c r="E7" s="66"/>
      <c r="F7" s="66"/>
      <c r="G7" s="66"/>
      <c r="H7" s="66"/>
      <c r="I7" s="66"/>
    </row>
    <row r="8" spans="3:9" ht="15.75" customHeight="1">
      <c r="C8" s="12"/>
      <c r="D8" s="12"/>
      <c r="E8" s="12"/>
      <c r="F8" s="12"/>
      <c r="G8" s="12"/>
      <c r="H8" s="12"/>
      <c r="I8" s="12"/>
    </row>
    <row r="9" spans="3:9" ht="15.75" customHeight="1">
      <c r="C9" s="92" t="s">
        <v>33</v>
      </c>
      <c r="D9" s="92"/>
      <c r="E9" s="92"/>
      <c r="G9" s="92" t="s">
        <v>34</v>
      </c>
      <c r="H9" s="92"/>
      <c r="I9" s="92"/>
    </row>
    <row r="10" spans="3:9" ht="15.75" customHeight="1">
      <c r="C10" s="12" t="s">
        <v>0</v>
      </c>
      <c r="D10" s="12"/>
      <c r="E10" s="12" t="s">
        <v>37</v>
      </c>
      <c r="G10" s="12" t="s">
        <v>0</v>
      </c>
      <c r="I10" s="12" t="s">
        <v>37</v>
      </c>
    </row>
    <row r="11" spans="3:9" ht="15.75" customHeight="1">
      <c r="C11" s="12" t="s">
        <v>35</v>
      </c>
      <c r="D11" s="12"/>
      <c r="E11" s="12" t="s">
        <v>36</v>
      </c>
      <c r="F11" s="63"/>
      <c r="G11" s="12" t="s">
        <v>35</v>
      </c>
      <c r="I11" s="12" t="s">
        <v>36</v>
      </c>
    </row>
    <row r="12" spans="3:9" ht="15.75" customHeight="1">
      <c r="C12" s="12" t="s">
        <v>1</v>
      </c>
      <c r="D12" s="12"/>
      <c r="E12" s="12" t="s">
        <v>1</v>
      </c>
      <c r="F12" s="63"/>
      <c r="G12" s="12" t="s">
        <v>38</v>
      </c>
      <c r="I12" s="12" t="s">
        <v>39</v>
      </c>
    </row>
    <row r="13" spans="3:9" ht="15.75" customHeight="1">
      <c r="C13" s="13" t="s">
        <v>66</v>
      </c>
      <c r="D13" s="80"/>
      <c r="E13" s="13" t="s">
        <v>57</v>
      </c>
      <c r="F13" s="63"/>
      <c r="G13" s="13" t="s">
        <v>66</v>
      </c>
      <c r="I13" s="13" t="s">
        <v>57</v>
      </c>
    </row>
    <row r="14" spans="3:9" ht="15.75" customHeight="1">
      <c r="C14" s="12" t="s">
        <v>2</v>
      </c>
      <c r="D14" s="12"/>
      <c r="E14" s="12" t="s">
        <v>2</v>
      </c>
      <c r="F14" s="63"/>
      <c r="G14" s="12" t="s">
        <v>2</v>
      </c>
      <c r="I14" s="12" t="s">
        <v>2</v>
      </c>
    </row>
    <row r="15" ht="15.75" customHeight="1"/>
    <row r="16" spans="1:9" ht="15.75" customHeight="1">
      <c r="A16" s="2" t="s">
        <v>140</v>
      </c>
      <c r="C16" s="6">
        <f>pl!E25</f>
        <v>-367</v>
      </c>
      <c r="D16" s="6"/>
      <c r="E16" s="6">
        <f>pl!G25</f>
        <v>-959</v>
      </c>
      <c r="F16" s="6"/>
      <c r="G16" s="6">
        <f>pl!I25</f>
        <v>-2572</v>
      </c>
      <c r="H16" s="7"/>
      <c r="I16" s="6">
        <f>pl!K25</f>
        <v>-1650</v>
      </c>
    </row>
    <row r="17" spans="3:9" ht="15.75" customHeight="1">
      <c r="C17" s="3"/>
      <c r="D17" s="3"/>
      <c r="E17" s="3"/>
      <c r="F17" s="3"/>
      <c r="G17" s="3"/>
      <c r="H17" s="3"/>
      <c r="I17" s="3"/>
    </row>
    <row r="18" spans="1:9" ht="15.75" customHeight="1">
      <c r="A18" s="2" t="s">
        <v>49</v>
      </c>
      <c r="C18" s="3">
        <v>144</v>
      </c>
      <c r="D18" s="9"/>
      <c r="E18" s="3">
        <v>111</v>
      </c>
      <c r="F18" s="9"/>
      <c r="G18" s="3">
        <v>327</v>
      </c>
      <c r="H18" s="3"/>
      <c r="I18" s="3">
        <v>265</v>
      </c>
    </row>
    <row r="19" spans="3:9" ht="15.75" customHeight="1"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50</v>
      </c>
      <c r="C20" s="3">
        <f>-pl!E27</f>
        <v>0</v>
      </c>
      <c r="D20" s="3"/>
      <c r="E20" s="3">
        <f>-pl!G27</f>
        <v>0</v>
      </c>
      <c r="F20" s="3"/>
      <c r="G20" s="3">
        <f>pl!I27</f>
        <v>-70</v>
      </c>
      <c r="H20" s="3"/>
      <c r="I20" s="3">
        <f>pl!K27</f>
        <v>-70</v>
      </c>
    </row>
    <row r="21" spans="3:9" ht="15.75" customHeight="1">
      <c r="C21" s="3"/>
      <c r="D21" s="3"/>
      <c r="E21" s="3"/>
      <c r="F21" s="3"/>
      <c r="G21" s="3"/>
      <c r="H21" s="3"/>
      <c r="I21" s="3"/>
    </row>
    <row r="22" ht="15.75" customHeight="1"/>
    <row r="24" ht="15.75">
      <c r="A24" s="2" t="s">
        <v>49</v>
      </c>
    </row>
    <row r="25" spans="1:3" ht="15.75">
      <c r="A25" s="21">
        <v>38625</v>
      </c>
      <c r="B25" s="21"/>
      <c r="C25" s="2">
        <v>326994</v>
      </c>
    </row>
    <row r="26" spans="1:3" ht="15.75">
      <c r="A26" s="21">
        <v>38533</v>
      </c>
      <c r="B26" s="21"/>
      <c r="C26" s="2">
        <v>183462</v>
      </c>
    </row>
    <row r="27" ht="15.75">
      <c r="C27" s="20">
        <f>C25-C26</f>
        <v>143532</v>
      </c>
    </row>
    <row r="28" ht="15.75">
      <c r="C28" s="14"/>
    </row>
    <row r="30" ht="15.75">
      <c r="C30" s="14"/>
    </row>
    <row r="31" ht="15.75">
      <c r="C31" s="14"/>
    </row>
    <row r="32" ht="15.75">
      <c r="C32" s="14"/>
    </row>
    <row r="33" ht="15.75">
      <c r="C33" s="14"/>
    </row>
  </sheetData>
  <mergeCells count="2">
    <mergeCell ref="C9:E9"/>
    <mergeCell ref="G9:I9"/>
  </mergeCells>
  <printOptions/>
  <pageMargins left="1" right="0" top="0.75" bottom="0.5" header="0" footer="0"/>
  <pageSetup horizontalDpi="600" verticalDpi="600" orientation="landscape" paperSize="9" r:id="rId1"/>
  <headerFooter alignWithMargins="0">
    <oddFooter>&amp;C&amp;"Times New Roman,Regular"&amp;12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hlkoh</cp:lastModifiedBy>
  <cp:lastPrinted>2005-11-11T03:21:12Z</cp:lastPrinted>
  <dcterms:created xsi:type="dcterms:W3CDTF">1999-11-05T02:33:07Z</dcterms:created>
  <dcterms:modified xsi:type="dcterms:W3CDTF">2005-11-14T10:18:03Z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-1302548653</vt:i4>
  </property>
  <property fmtid="{D5CDD505-2E9C-101B-9397-08002B2CF9AE}" pid="3" name="_EmailSubject">
    <vt:lpwstr>MLB</vt:lpwstr>
  </property>
  <property fmtid="{D5CDD505-2E9C-101B-9397-08002B2CF9AE}" pid="4" name="_AuthorEmailDisplayName">
    <vt:lpwstr>Koh Huat Lai</vt:lpwstr>
  </property>
  <property fmtid="{D5CDD505-2E9C-101B-9397-08002B2CF9AE}" pid="5" name="_PreviousAdHocReviewCycleID">
    <vt:i4>-858896403</vt:i4>
  </property>
</Properties>
</file>